
<file path=[Content_Types].xml><?xml version="1.0" encoding="utf-8"?>
<Types xmlns="http://schemas.openxmlformats.org/package/2006/content-types">
  <Override PartName="/xl/charts/chart30.xml" ContentType="application/vnd.openxmlformats-officedocument.drawingml.chart+xml"/>
  <Override PartName="/xl/charts/chart8.xml" ContentType="application/vnd.openxmlformats-officedocument.drawingml.chart+xml"/>
  <Override PartName="/docProps/app.xml" ContentType="application/vnd.openxmlformats-officedocument.extended-properties+xml"/>
  <Override PartName="/xl/worksheets/sheet7.xml" ContentType="application/vnd.openxmlformats-officedocument.spreadsheetml.worksheet+xml"/>
  <Override PartName="/xl/charts/chart13.xml" ContentType="application/vnd.openxmlformats-officedocument.drawingml.chart+xml"/>
  <Override PartName="/xl/charts/chart9.xml" ContentType="application/vnd.openxmlformats-officedocument.drawingml.chart+xml"/>
  <Override PartName="/xl/charts/chart31.xml" ContentType="application/vnd.openxmlformats-officedocument.drawingml.chart+xml"/>
  <Override PartName="/xl/charts/chart15.xml" ContentType="application/vnd.openxmlformats-officedocument.drawingml.chart+xml"/>
  <Override PartName="/xl/charts/chart28.xml" ContentType="application/vnd.openxmlformats-officedocument.drawingml.chart+xml"/>
  <Override PartName="/xl/worksheets/sheet5.xml" ContentType="application/vnd.openxmlformats-officedocument.spreadsheetml.worksheet+xml"/>
  <Override PartName="/xl/calcChain.xml" ContentType="application/vnd.openxmlformats-officedocument.spreadsheetml.calcChain+xml"/>
  <Override PartName="/xl/workbook.xml" ContentType="application/vnd.openxmlformats-officedocument.spreadsheetml.sheet.main+xml"/>
  <Override PartName="/xl/charts/chart29.xml" ContentType="application/vnd.openxmlformats-officedocument.drawingml.chart+xml"/>
  <Override PartName="/xl/charts/chart3.xml" ContentType="application/vnd.openxmlformats-officedocument.drawingml.chart+xml"/>
  <Default Extension="xml" ContentType="application/xml"/>
  <Override PartName="/xl/charts/chart27.xml" ContentType="application/vnd.openxmlformats-officedocument.drawingml.chart+xml"/>
  <Override PartName="/xl/externalLinks/externalLink1.xml" ContentType="application/vnd.openxmlformats-officedocument.spreadsheetml.externalLink+xml"/>
  <Override PartName="/xl/charts/chart11.xml" ContentType="application/vnd.openxmlformats-officedocument.drawingml.chart+xml"/>
  <Override PartName="/xl/worksheets/sheet8.xml" ContentType="application/vnd.openxmlformats-officedocument.spreadsheetml.worksheet+xml"/>
  <Override PartName="/xl/charts/chart1.xml" ContentType="application/vnd.openxmlformats-officedocument.drawingml.chart+xml"/>
  <Override PartName="/xl/charts/chart22.xml" ContentType="application/vnd.openxmlformats-officedocument.drawingml.chart+xml"/>
  <Override PartName="/xl/charts/chart33.xml" ContentType="application/vnd.openxmlformats-officedocument.drawingml.chart+xml"/>
  <Override PartName="/xl/worksheets/sheet6.xml" ContentType="application/vnd.openxmlformats-officedocument.spreadsheetml.worksheet+xml"/>
  <Override PartName="/xl/styles.xml" ContentType="application/vnd.openxmlformats-officedocument.spreadsheetml.styles+xml"/>
  <Override PartName="/xl/charts/chart16.xml" ContentType="application/vnd.openxmlformats-officedocument.drawingml.chart+xml"/>
  <Override PartName="/xl/charts/chart20.xml" ContentType="application/vnd.openxmlformats-officedocument.drawingml.chart+xml"/>
  <Override PartName="/xl/worksheets/sheet1.xml" ContentType="application/vnd.openxmlformats-officedocument.spreadsheetml.worksheet+xml"/>
  <Override PartName="/xl/charts/chart7.xml" ContentType="application/vnd.openxmlformats-officedocument.drawingml.chart+xml"/>
  <Override PartName="/xl/worksheets/sheet2.xml" ContentType="application/vnd.openxmlformats-officedocument.spreadsheetml.worksheet+xml"/>
  <Override PartName="/xl/charts/chart24.xml" ContentType="application/vnd.openxmlformats-officedocument.drawingml.chart+xml"/>
  <Override PartName="/xl/charts/chart21.xml" ContentType="application/vnd.openxmlformats-officedocument.drawingml.chart+xml"/>
  <Override PartName="/xl/charts/chart23.xml" ContentType="application/vnd.openxmlformats-officedocument.drawingml.chart+xml"/>
  <Override PartName="/xl/drawings/drawing3.xml" ContentType="application/vnd.openxmlformats-officedocument.drawing+xml"/>
  <Override PartName="/xl/externalLinks/externalLink2.xml" ContentType="application/vnd.openxmlformats-officedocument.spreadsheetml.externalLink+xml"/>
  <Override PartName="/xl/charts/chart2.xml" ContentType="application/vnd.openxmlformats-officedocument.drawingml.chart+xml"/>
  <Override PartName="/xl/charts/chart14.xml" ContentType="application/vnd.openxmlformats-officedocument.drawingml.chart+xml"/>
  <Override PartName="/xl/charts/chart17.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18.xml" ContentType="application/vnd.openxmlformats-officedocument.drawingml.chart+xml"/>
  <Override PartName="/docProps/core.xml" ContentType="application/vnd.openxmlformats-package.core-properties+xml"/>
  <Override PartName="/xl/worksheets/sheet3.xml" ContentType="application/vnd.openxmlformats-officedocument.spreadsheetml.worksheet+xml"/>
  <Override PartName="/xl/theme/theme1.xml" ContentType="application/vnd.openxmlformats-officedocument.theme+xml"/>
  <Override PartName="/xl/worksheets/sheet4.xml" ContentType="application/vnd.openxmlformats-officedocument.spreadsheetml.worksheet+xml"/>
  <Override PartName="/xl/charts/chart6.xml" ContentType="application/vnd.openxmlformats-officedocument.drawingml.chart+xml"/>
  <Override PartName="/xl/sharedStrings.xml" ContentType="application/vnd.openxmlformats-officedocument.spreadsheetml.sharedStrings+xml"/>
  <Override PartName="/xl/charts/chart26.xml" ContentType="application/vnd.openxmlformats-officedocument.drawingml.chart+xml"/>
  <Default Extension="rels" ContentType="application/vnd.openxmlformats-package.relationships+xml"/>
  <Override PartName="/xl/charts/chart25.xml" ContentType="application/vnd.openxmlformats-officedocument.drawingml.chart+xml"/>
  <Override PartName="/xl/charts/chart10.xml" ContentType="application/vnd.openxmlformats-officedocument.drawingml.chart+xml"/>
  <Override PartName="/xl/charts/chart32.xml" ContentType="application/vnd.openxmlformats-officedocument.drawingml.chart+xml"/>
  <Override PartName="/xl/drawings/drawing1.xml" ContentType="application/vnd.openxmlformats-officedocument.drawing+xml"/>
  <Override PartName="/xl/charts/chart5.xml" ContentType="application/vnd.openxmlformats-officedocument.drawingml.chart+xml"/>
  <Override PartName="/xl/charts/chart19.xml" ContentType="application/vnd.openxmlformats-officedocument.drawingml.chart+xml"/>
  <Override PartName="/xl/charts/chart12.xml" ContentType="application/vnd.openxmlformats-officedocument.drawingml.chart+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bookViews>
    <workbookView xWindow="200" yWindow="120" windowWidth="24800" windowHeight="15720" activeTab="2"/>
  </bookViews>
  <sheets>
    <sheet name="Gewichte" sheetId="1" r:id="rId1"/>
    <sheet name="Gesamtergebnis" sheetId="7" r:id="rId2"/>
    <sheet name="Kriterienanalyse+allData" sheetId="8" r:id="rId3"/>
    <sheet name="DHR" sheetId="4" r:id="rId4"/>
    <sheet name="MOL" sheetId="5" r:id="rId5"/>
    <sheet name="TPC" sheetId="2" r:id="rId6"/>
    <sheet name="Center" sheetId="3" r:id="rId7"/>
    <sheet name="Klima" sheetId="6" r:id="rId8"/>
  </sheets>
  <externalReferences>
    <externalReference r:id="rId9"/>
    <externalReference r:id="rId10"/>
  </externalReference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AT136" i="3"/>
  <c r="AT137"/>
  <c r="AT138"/>
  <c r="AT139"/>
  <c r="AT140"/>
  <c r="AT141"/>
  <c r="AT142"/>
  <c r="AT143"/>
  <c r="AT144"/>
  <c r="AT145"/>
  <c r="AT146"/>
  <c r="AT147"/>
  <c r="AT148"/>
  <c r="AT149"/>
  <c r="AT150"/>
  <c r="AT151"/>
  <c r="C168"/>
  <c r="AL136"/>
  <c r="AL137"/>
  <c r="AL138"/>
  <c r="AL139"/>
  <c r="AL140"/>
  <c r="AL141"/>
  <c r="AL142"/>
  <c r="AL143"/>
  <c r="AL144"/>
  <c r="AL145"/>
  <c r="AL146"/>
  <c r="AL147"/>
  <c r="AL148"/>
  <c r="AL149"/>
  <c r="AL150"/>
  <c r="AL151"/>
  <c r="C160"/>
  <c r="C170"/>
  <c r="AU136"/>
  <c r="AU137"/>
  <c r="AU138"/>
  <c r="AU139"/>
  <c r="AU140"/>
  <c r="AU141"/>
  <c r="AU142"/>
  <c r="AU143"/>
  <c r="AU144"/>
  <c r="AU145"/>
  <c r="AU146"/>
  <c r="AU147"/>
  <c r="AU148"/>
  <c r="AU149"/>
  <c r="AU150"/>
  <c r="AU151"/>
  <c r="D168"/>
  <c r="D170"/>
  <c r="AV136"/>
  <c r="AV137"/>
  <c r="AV138"/>
  <c r="AV139"/>
  <c r="AV140"/>
  <c r="AV141"/>
  <c r="AV142"/>
  <c r="AV143"/>
  <c r="AV144"/>
  <c r="AV145"/>
  <c r="AV146"/>
  <c r="AV147"/>
  <c r="AV148"/>
  <c r="AV149"/>
  <c r="AV150"/>
  <c r="AV151"/>
  <c r="E168"/>
  <c r="E170"/>
  <c r="AW136"/>
  <c r="AW137"/>
  <c r="AW138"/>
  <c r="AW139"/>
  <c r="AW140"/>
  <c r="AW141"/>
  <c r="AW142"/>
  <c r="AW143"/>
  <c r="AW144"/>
  <c r="AW145"/>
  <c r="AW146"/>
  <c r="AW147"/>
  <c r="AW148"/>
  <c r="AW149"/>
  <c r="AW150"/>
  <c r="AW151"/>
  <c r="F168"/>
  <c r="F170"/>
  <c r="AX136"/>
  <c r="AX137"/>
  <c r="AX138"/>
  <c r="AX139"/>
  <c r="AX140"/>
  <c r="AX141"/>
  <c r="AX142"/>
  <c r="AX143"/>
  <c r="AX144"/>
  <c r="AX145"/>
  <c r="AX146"/>
  <c r="AX147"/>
  <c r="AX148"/>
  <c r="AX149"/>
  <c r="AX150"/>
  <c r="AX151"/>
  <c r="G168"/>
  <c r="G170"/>
  <c r="AY136"/>
  <c r="AY137"/>
  <c r="AY138"/>
  <c r="AY139"/>
  <c r="AY140"/>
  <c r="AY141"/>
  <c r="AY142"/>
  <c r="AY143"/>
  <c r="AY144"/>
  <c r="AY145"/>
  <c r="AY146"/>
  <c r="AY147"/>
  <c r="AY148"/>
  <c r="AY149"/>
  <c r="AY150"/>
  <c r="AY151"/>
  <c r="H168"/>
  <c r="H170"/>
  <c r="AZ136"/>
  <c r="AZ137"/>
  <c r="AZ138"/>
  <c r="AZ139"/>
  <c r="AZ140"/>
  <c r="AZ141"/>
  <c r="AZ142"/>
  <c r="AZ143"/>
  <c r="AZ144"/>
  <c r="AZ145"/>
  <c r="AZ146"/>
  <c r="AZ147"/>
  <c r="AZ148"/>
  <c r="AZ149"/>
  <c r="AZ150"/>
  <c r="AZ151"/>
  <c r="I168"/>
  <c r="I170"/>
  <c r="BA136"/>
  <c r="BA137"/>
  <c r="BA138"/>
  <c r="BA139"/>
  <c r="BA140"/>
  <c r="BA141"/>
  <c r="BA142"/>
  <c r="BA143"/>
  <c r="BA144"/>
  <c r="BA145"/>
  <c r="BA146"/>
  <c r="BA147"/>
  <c r="BA148"/>
  <c r="BA149"/>
  <c r="BA150"/>
  <c r="BA151"/>
  <c r="J168"/>
  <c r="J170"/>
  <c r="J171"/>
  <c r="C172"/>
  <c r="D172"/>
  <c r="E172"/>
  <c r="F172"/>
  <c r="G172"/>
  <c r="H172"/>
  <c r="I172"/>
  <c r="J172"/>
  <c r="K172"/>
  <c r="BA152"/>
  <c r="J169"/>
  <c r="AZ152"/>
  <c r="I169"/>
  <c r="AY152"/>
  <c r="H169"/>
  <c r="AX152"/>
  <c r="G169"/>
  <c r="AW152"/>
  <c r="F169"/>
  <c r="AV152"/>
  <c r="E169"/>
  <c r="AU152"/>
  <c r="D169"/>
  <c r="AT152"/>
  <c r="C169"/>
  <c r="C162"/>
  <c r="C164"/>
  <c r="AM136"/>
  <c r="AM137"/>
  <c r="AM138"/>
  <c r="AM139"/>
  <c r="AM140"/>
  <c r="AM141"/>
  <c r="AM142"/>
  <c r="AM143"/>
  <c r="AM144"/>
  <c r="AM145"/>
  <c r="AM146"/>
  <c r="AM147"/>
  <c r="AM148"/>
  <c r="AM149"/>
  <c r="AM150"/>
  <c r="AM151"/>
  <c r="D160"/>
  <c r="D162"/>
  <c r="D164"/>
  <c r="AN136"/>
  <c r="AN137"/>
  <c r="AN138"/>
  <c r="AN139"/>
  <c r="AN140"/>
  <c r="AN141"/>
  <c r="AN142"/>
  <c r="AN143"/>
  <c r="AN144"/>
  <c r="AN145"/>
  <c r="AN146"/>
  <c r="AN147"/>
  <c r="AN148"/>
  <c r="AN149"/>
  <c r="AN150"/>
  <c r="AN151"/>
  <c r="E160"/>
  <c r="E162"/>
  <c r="E164"/>
  <c r="AO136"/>
  <c r="AO137"/>
  <c r="AO138"/>
  <c r="AO139"/>
  <c r="AO140"/>
  <c r="AO141"/>
  <c r="AO142"/>
  <c r="AO143"/>
  <c r="AO144"/>
  <c r="AO145"/>
  <c r="AO146"/>
  <c r="AO147"/>
  <c r="AO148"/>
  <c r="AO149"/>
  <c r="AO150"/>
  <c r="AO151"/>
  <c r="F160"/>
  <c r="F162"/>
  <c r="F164"/>
  <c r="AP136"/>
  <c r="AP137"/>
  <c r="AP138"/>
  <c r="AP139"/>
  <c r="AP140"/>
  <c r="AP141"/>
  <c r="AP142"/>
  <c r="AP143"/>
  <c r="AP144"/>
  <c r="AP145"/>
  <c r="AP146"/>
  <c r="AP147"/>
  <c r="AP148"/>
  <c r="AP149"/>
  <c r="AP150"/>
  <c r="AP151"/>
  <c r="G160"/>
  <c r="G162"/>
  <c r="G164"/>
  <c r="AQ136"/>
  <c r="AQ137"/>
  <c r="AQ138"/>
  <c r="AQ139"/>
  <c r="AQ140"/>
  <c r="AQ141"/>
  <c r="AQ142"/>
  <c r="AQ143"/>
  <c r="AQ144"/>
  <c r="AQ145"/>
  <c r="AQ146"/>
  <c r="AQ147"/>
  <c r="AQ148"/>
  <c r="AQ149"/>
  <c r="AQ150"/>
  <c r="AQ151"/>
  <c r="H160"/>
  <c r="H162"/>
  <c r="H164"/>
  <c r="AR136"/>
  <c r="AR137"/>
  <c r="AR138"/>
  <c r="AR139"/>
  <c r="AR140"/>
  <c r="AR141"/>
  <c r="AR142"/>
  <c r="AR143"/>
  <c r="AR144"/>
  <c r="AR145"/>
  <c r="AR146"/>
  <c r="AR147"/>
  <c r="AR148"/>
  <c r="AR149"/>
  <c r="AR150"/>
  <c r="AR151"/>
  <c r="I160"/>
  <c r="I162"/>
  <c r="I164"/>
  <c r="AS136"/>
  <c r="AS137"/>
  <c r="AS138"/>
  <c r="AS139"/>
  <c r="AS140"/>
  <c r="AS141"/>
  <c r="AS142"/>
  <c r="AS143"/>
  <c r="AS144"/>
  <c r="AS145"/>
  <c r="AS146"/>
  <c r="AS147"/>
  <c r="AS148"/>
  <c r="AS149"/>
  <c r="AS150"/>
  <c r="AS151"/>
  <c r="J160"/>
  <c r="J162"/>
  <c r="J164"/>
  <c r="K164"/>
  <c r="C166"/>
  <c r="J163"/>
  <c r="AS152"/>
  <c r="J161"/>
  <c r="AR152"/>
  <c r="I161"/>
  <c r="AQ152"/>
  <c r="H161"/>
  <c r="AP152"/>
  <c r="G161"/>
  <c r="AO152"/>
  <c r="F161"/>
  <c r="AN152"/>
  <c r="E161"/>
  <c r="AM152"/>
  <c r="D161"/>
  <c r="AL152"/>
  <c r="C161"/>
  <c r="AU79"/>
  <c r="AU80"/>
  <c r="AU81"/>
  <c r="AU82"/>
  <c r="AU83"/>
  <c r="AU84"/>
  <c r="AU85"/>
  <c r="AU86"/>
  <c r="AU87"/>
  <c r="AU88"/>
  <c r="AU89"/>
  <c r="AU90"/>
  <c r="AU91"/>
  <c r="AU92"/>
  <c r="AU93"/>
  <c r="AU94"/>
  <c r="D111"/>
  <c r="AV79"/>
  <c r="AV80"/>
  <c r="AV81"/>
  <c r="AV82"/>
  <c r="AV83"/>
  <c r="AV84"/>
  <c r="AV85"/>
  <c r="AV86"/>
  <c r="AV87"/>
  <c r="AV88"/>
  <c r="AV89"/>
  <c r="AV90"/>
  <c r="AV91"/>
  <c r="AV92"/>
  <c r="AV93"/>
  <c r="AV94"/>
  <c r="E111"/>
  <c r="AW79"/>
  <c r="AW80"/>
  <c r="AW81"/>
  <c r="AW82"/>
  <c r="AW83"/>
  <c r="AW84"/>
  <c r="AW85"/>
  <c r="AW86"/>
  <c r="AW87"/>
  <c r="AW88"/>
  <c r="AW89"/>
  <c r="AW90"/>
  <c r="AW91"/>
  <c r="AW92"/>
  <c r="AW93"/>
  <c r="AW94"/>
  <c r="F111"/>
  <c r="AX79"/>
  <c r="AX80"/>
  <c r="AX81"/>
  <c r="AX82"/>
  <c r="AX83"/>
  <c r="AX84"/>
  <c r="AX85"/>
  <c r="AX86"/>
  <c r="AX87"/>
  <c r="AX88"/>
  <c r="AX89"/>
  <c r="AX90"/>
  <c r="AX91"/>
  <c r="AX92"/>
  <c r="AX93"/>
  <c r="AX94"/>
  <c r="G111"/>
  <c r="AY79"/>
  <c r="AY80"/>
  <c r="AY81"/>
  <c r="AY82"/>
  <c r="AY83"/>
  <c r="AY84"/>
  <c r="AY85"/>
  <c r="AY86"/>
  <c r="AY87"/>
  <c r="AY88"/>
  <c r="AY89"/>
  <c r="AY90"/>
  <c r="AY91"/>
  <c r="AY92"/>
  <c r="AY93"/>
  <c r="AY94"/>
  <c r="H111"/>
  <c r="AZ79"/>
  <c r="AZ80"/>
  <c r="AZ81"/>
  <c r="AZ82"/>
  <c r="AZ83"/>
  <c r="AZ84"/>
  <c r="AZ85"/>
  <c r="AZ86"/>
  <c r="AZ87"/>
  <c r="AZ88"/>
  <c r="AZ89"/>
  <c r="AZ90"/>
  <c r="AZ91"/>
  <c r="AZ92"/>
  <c r="AZ93"/>
  <c r="AZ94"/>
  <c r="I111"/>
  <c r="BA79"/>
  <c r="BA80"/>
  <c r="BA81"/>
  <c r="BA82"/>
  <c r="BA83"/>
  <c r="BA84"/>
  <c r="BA85"/>
  <c r="BA86"/>
  <c r="BA87"/>
  <c r="BA88"/>
  <c r="BA89"/>
  <c r="BA90"/>
  <c r="BA91"/>
  <c r="BA92"/>
  <c r="BA93"/>
  <c r="BA94"/>
  <c r="J111"/>
  <c r="AU95"/>
  <c r="D112"/>
  <c r="AV95"/>
  <c r="E112"/>
  <c r="AW95"/>
  <c r="F112"/>
  <c r="AX95"/>
  <c r="G112"/>
  <c r="AY95"/>
  <c r="H112"/>
  <c r="AZ95"/>
  <c r="I112"/>
  <c r="BA95"/>
  <c r="J112"/>
  <c r="AT79"/>
  <c r="AT80"/>
  <c r="AT81"/>
  <c r="AT82"/>
  <c r="AT83"/>
  <c r="AT84"/>
  <c r="AT85"/>
  <c r="AT86"/>
  <c r="AT87"/>
  <c r="AT88"/>
  <c r="AT89"/>
  <c r="AT90"/>
  <c r="AT91"/>
  <c r="AT92"/>
  <c r="AT93"/>
  <c r="AT95"/>
  <c r="C112"/>
  <c r="AT94"/>
  <c r="C111"/>
  <c r="AM79"/>
  <c r="AM80"/>
  <c r="AM81"/>
  <c r="AM82"/>
  <c r="AM83"/>
  <c r="AM84"/>
  <c r="AM85"/>
  <c r="AM86"/>
  <c r="AM87"/>
  <c r="AM88"/>
  <c r="AM89"/>
  <c r="AM90"/>
  <c r="AM91"/>
  <c r="AM92"/>
  <c r="AM93"/>
  <c r="AM94"/>
  <c r="D103"/>
  <c r="AN79"/>
  <c r="AN80"/>
  <c r="AN81"/>
  <c r="AN82"/>
  <c r="AN83"/>
  <c r="AN84"/>
  <c r="AN85"/>
  <c r="AN86"/>
  <c r="AN87"/>
  <c r="AN88"/>
  <c r="AN89"/>
  <c r="AN90"/>
  <c r="AN91"/>
  <c r="AN92"/>
  <c r="AN93"/>
  <c r="AN94"/>
  <c r="E103"/>
  <c r="AO79"/>
  <c r="AO80"/>
  <c r="AO81"/>
  <c r="AO82"/>
  <c r="AO83"/>
  <c r="AO84"/>
  <c r="AO85"/>
  <c r="AO86"/>
  <c r="AO87"/>
  <c r="AO88"/>
  <c r="AO89"/>
  <c r="AO90"/>
  <c r="AO91"/>
  <c r="AO92"/>
  <c r="AO93"/>
  <c r="AO94"/>
  <c r="F103"/>
  <c r="AP79"/>
  <c r="AP80"/>
  <c r="AP81"/>
  <c r="AP82"/>
  <c r="AP83"/>
  <c r="AP84"/>
  <c r="AP85"/>
  <c r="AP86"/>
  <c r="AP87"/>
  <c r="AP88"/>
  <c r="AP89"/>
  <c r="AP90"/>
  <c r="AP91"/>
  <c r="AP92"/>
  <c r="AP93"/>
  <c r="AP94"/>
  <c r="G103"/>
  <c r="AQ79"/>
  <c r="AQ80"/>
  <c r="AQ81"/>
  <c r="AQ82"/>
  <c r="AQ83"/>
  <c r="AQ84"/>
  <c r="AQ85"/>
  <c r="AQ86"/>
  <c r="AQ87"/>
  <c r="AQ88"/>
  <c r="AQ89"/>
  <c r="AQ90"/>
  <c r="AQ91"/>
  <c r="AQ92"/>
  <c r="AQ93"/>
  <c r="AQ94"/>
  <c r="H103"/>
  <c r="AR79"/>
  <c r="AR80"/>
  <c r="AR81"/>
  <c r="AR82"/>
  <c r="AR83"/>
  <c r="AR84"/>
  <c r="AR85"/>
  <c r="AR86"/>
  <c r="AR87"/>
  <c r="AR88"/>
  <c r="AR89"/>
  <c r="AR90"/>
  <c r="AR91"/>
  <c r="AR92"/>
  <c r="AR93"/>
  <c r="AR94"/>
  <c r="I103"/>
  <c r="AS79"/>
  <c r="AS80"/>
  <c r="AS81"/>
  <c r="AS82"/>
  <c r="AS83"/>
  <c r="AS84"/>
  <c r="AS85"/>
  <c r="AS86"/>
  <c r="AS87"/>
  <c r="AS88"/>
  <c r="AS89"/>
  <c r="AS90"/>
  <c r="AS91"/>
  <c r="AS92"/>
  <c r="AS93"/>
  <c r="AS94"/>
  <c r="J103"/>
  <c r="AM95"/>
  <c r="D104"/>
  <c r="AN95"/>
  <c r="E104"/>
  <c r="AO95"/>
  <c r="F104"/>
  <c r="AP95"/>
  <c r="G104"/>
  <c r="AQ95"/>
  <c r="H104"/>
  <c r="AR95"/>
  <c r="I104"/>
  <c r="AS95"/>
  <c r="J104"/>
  <c r="AL79"/>
  <c r="AL80"/>
  <c r="AL81"/>
  <c r="AL82"/>
  <c r="AL83"/>
  <c r="AL84"/>
  <c r="AL85"/>
  <c r="AL86"/>
  <c r="AL87"/>
  <c r="AL88"/>
  <c r="AL89"/>
  <c r="AL90"/>
  <c r="AL91"/>
  <c r="AL92"/>
  <c r="AL93"/>
  <c r="AL95"/>
  <c r="C104"/>
  <c r="AL94"/>
  <c r="C103"/>
  <c r="C113"/>
  <c r="D113"/>
  <c r="E113"/>
  <c r="F113"/>
  <c r="G113"/>
  <c r="H113"/>
  <c r="I113"/>
  <c r="J113"/>
  <c r="J114"/>
  <c r="C115"/>
  <c r="D115"/>
  <c r="E115"/>
  <c r="F115"/>
  <c r="G115"/>
  <c r="H115"/>
  <c r="I115"/>
  <c r="J115"/>
  <c r="K115"/>
  <c r="C105"/>
  <c r="C107"/>
  <c r="D105"/>
  <c r="D107"/>
  <c r="E105"/>
  <c r="E107"/>
  <c r="F105"/>
  <c r="F107"/>
  <c r="G105"/>
  <c r="G107"/>
  <c r="H105"/>
  <c r="H107"/>
  <c r="I105"/>
  <c r="I107"/>
  <c r="J105"/>
  <c r="J107"/>
  <c r="K107"/>
  <c r="C109"/>
  <c r="J106"/>
  <c r="AT25"/>
  <c r="AT26"/>
  <c r="AT27"/>
  <c r="AT28"/>
  <c r="AT29"/>
  <c r="AT30"/>
  <c r="AT31"/>
  <c r="AT32"/>
  <c r="AT33"/>
  <c r="AT34"/>
  <c r="AT35"/>
  <c r="AT36"/>
  <c r="AT37"/>
  <c r="AT38"/>
  <c r="AT39"/>
  <c r="AT40"/>
  <c r="AT41"/>
  <c r="AT42"/>
  <c r="C57"/>
  <c r="C59"/>
  <c r="AU25"/>
  <c r="AU26"/>
  <c r="AU27"/>
  <c r="AU28"/>
  <c r="AU29"/>
  <c r="AU30"/>
  <c r="AU31"/>
  <c r="AU32"/>
  <c r="AU33"/>
  <c r="AU34"/>
  <c r="AU35"/>
  <c r="AU36"/>
  <c r="AU37"/>
  <c r="AU38"/>
  <c r="AU39"/>
  <c r="AU40"/>
  <c r="AU41"/>
  <c r="AU42"/>
  <c r="D57"/>
  <c r="AV25"/>
  <c r="AV26"/>
  <c r="AV27"/>
  <c r="AV28"/>
  <c r="AV29"/>
  <c r="AV30"/>
  <c r="AV31"/>
  <c r="AV32"/>
  <c r="AV33"/>
  <c r="AV34"/>
  <c r="AV35"/>
  <c r="AV36"/>
  <c r="AV37"/>
  <c r="AV38"/>
  <c r="AV39"/>
  <c r="AV40"/>
  <c r="AV41"/>
  <c r="AV42"/>
  <c r="E57"/>
  <c r="AW25"/>
  <c r="AW26"/>
  <c r="AW27"/>
  <c r="AW28"/>
  <c r="AW29"/>
  <c r="AW30"/>
  <c r="AW31"/>
  <c r="AW32"/>
  <c r="AW33"/>
  <c r="AW34"/>
  <c r="AW35"/>
  <c r="AW36"/>
  <c r="AW37"/>
  <c r="AW38"/>
  <c r="AW39"/>
  <c r="AW40"/>
  <c r="AW41"/>
  <c r="AW42"/>
  <c r="F57"/>
  <c r="AX25"/>
  <c r="AX26"/>
  <c r="AX27"/>
  <c r="AX28"/>
  <c r="AX29"/>
  <c r="AX30"/>
  <c r="AX31"/>
  <c r="AX32"/>
  <c r="AX33"/>
  <c r="AX34"/>
  <c r="AX35"/>
  <c r="AX36"/>
  <c r="AX37"/>
  <c r="AX38"/>
  <c r="AX39"/>
  <c r="AX40"/>
  <c r="AX41"/>
  <c r="AX42"/>
  <c r="G57"/>
  <c r="AY25"/>
  <c r="AY26"/>
  <c r="AY27"/>
  <c r="AY28"/>
  <c r="AY29"/>
  <c r="AY30"/>
  <c r="AY31"/>
  <c r="AY32"/>
  <c r="AY33"/>
  <c r="AY34"/>
  <c r="AY35"/>
  <c r="AY36"/>
  <c r="AY37"/>
  <c r="AY38"/>
  <c r="AY39"/>
  <c r="AY40"/>
  <c r="AY41"/>
  <c r="AY42"/>
  <c r="H57"/>
  <c r="AZ25"/>
  <c r="AZ26"/>
  <c r="AZ27"/>
  <c r="AZ28"/>
  <c r="AZ29"/>
  <c r="AZ30"/>
  <c r="AZ31"/>
  <c r="AZ32"/>
  <c r="AZ33"/>
  <c r="AZ34"/>
  <c r="AZ35"/>
  <c r="AZ36"/>
  <c r="AZ37"/>
  <c r="AZ38"/>
  <c r="AZ39"/>
  <c r="AZ40"/>
  <c r="AZ41"/>
  <c r="AZ42"/>
  <c r="I57"/>
  <c r="BA25"/>
  <c r="BA26"/>
  <c r="BA27"/>
  <c r="BA28"/>
  <c r="BA29"/>
  <c r="BA30"/>
  <c r="BA31"/>
  <c r="BA32"/>
  <c r="BA33"/>
  <c r="BA34"/>
  <c r="BA35"/>
  <c r="BA36"/>
  <c r="BA37"/>
  <c r="BA38"/>
  <c r="BA39"/>
  <c r="BA40"/>
  <c r="BA41"/>
  <c r="BA42"/>
  <c r="J57"/>
  <c r="AU43"/>
  <c r="D58"/>
  <c r="AV43"/>
  <c r="E58"/>
  <c r="AW43"/>
  <c r="F58"/>
  <c r="AX43"/>
  <c r="G58"/>
  <c r="AY43"/>
  <c r="H58"/>
  <c r="AZ43"/>
  <c r="I58"/>
  <c r="BA43"/>
  <c r="J58"/>
  <c r="AM25"/>
  <c r="AM26"/>
  <c r="AM27"/>
  <c r="AM28"/>
  <c r="AM29"/>
  <c r="AM30"/>
  <c r="AM31"/>
  <c r="AM32"/>
  <c r="AM33"/>
  <c r="AM34"/>
  <c r="AM35"/>
  <c r="AM36"/>
  <c r="AM37"/>
  <c r="AM38"/>
  <c r="AM39"/>
  <c r="AM40"/>
  <c r="AM41"/>
  <c r="AM42"/>
  <c r="D49"/>
  <c r="AN25"/>
  <c r="AN26"/>
  <c r="AN27"/>
  <c r="AN28"/>
  <c r="AN29"/>
  <c r="AN30"/>
  <c r="AN31"/>
  <c r="AN32"/>
  <c r="AN33"/>
  <c r="AN34"/>
  <c r="AN35"/>
  <c r="AN36"/>
  <c r="AN37"/>
  <c r="AN38"/>
  <c r="AN39"/>
  <c r="AN40"/>
  <c r="AN41"/>
  <c r="AN42"/>
  <c r="E49"/>
  <c r="AO25"/>
  <c r="AO26"/>
  <c r="AO27"/>
  <c r="AO28"/>
  <c r="AO29"/>
  <c r="AO30"/>
  <c r="AO31"/>
  <c r="AO32"/>
  <c r="AO33"/>
  <c r="AO34"/>
  <c r="AO35"/>
  <c r="AO36"/>
  <c r="AO37"/>
  <c r="AO38"/>
  <c r="AO39"/>
  <c r="AO40"/>
  <c r="AO41"/>
  <c r="AO42"/>
  <c r="F49"/>
  <c r="AP25"/>
  <c r="AP26"/>
  <c r="AP27"/>
  <c r="AP28"/>
  <c r="AP29"/>
  <c r="AP30"/>
  <c r="AP31"/>
  <c r="AP32"/>
  <c r="AP33"/>
  <c r="AP34"/>
  <c r="AP35"/>
  <c r="AP36"/>
  <c r="AP37"/>
  <c r="AP38"/>
  <c r="AP39"/>
  <c r="AP40"/>
  <c r="AP41"/>
  <c r="AP42"/>
  <c r="G49"/>
  <c r="AQ25"/>
  <c r="AQ26"/>
  <c r="AQ27"/>
  <c r="AQ28"/>
  <c r="AQ29"/>
  <c r="AQ30"/>
  <c r="AQ31"/>
  <c r="AQ32"/>
  <c r="AQ33"/>
  <c r="AQ34"/>
  <c r="AQ35"/>
  <c r="AQ36"/>
  <c r="AQ37"/>
  <c r="AQ38"/>
  <c r="AQ39"/>
  <c r="AQ40"/>
  <c r="AQ41"/>
  <c r="AQ42"/>
  <c r="H49"/>
  <c r="AR25"/>
  <c r="AR26"/>
  <c r="AR27"/>
  <c r="AR28"/>
  <c r="AR29"/>
  <c r="AR30"/>
  <c r="AR31"/>
  <c r="AR32"/>
  <c r="AR33"/>
  <c r="AR34"/>
  <c r="AR35"/>
  <c r="AR36"/>
  <c r="AR37"/>
  <c r="AR38"/>
  <c r="AR39"/>
  <c r="AR40"/>
  <c r="AR41"/>
  <c r="AR42"/>
  <c r="I49"/>
  <c r="AS25"/>
  <c r="AS26"/>
  <c r="AS27"/>
  <c r="AS28"/>
  <c r="AS29"/>
  <c r="AS30"/>
  <c r="AS31"/>
  <c r="AS32"/>
  <c r="AS33"/>
  <c r="AS34"/>
  <c r="AS35"/>
  <c r="AS36"/>
  <c r="AS37"/>
  <c r="AS38"/>
  <c r="AS39"/>
  <c r="AS40"/>
  <c r="AS41"/>
  <c r="AS42"/>
  <c r="J49"/>
  <c r="D50"/>
  <c r="E50"/>
  <c r="F50"/>
  <c r="G50"/>
  <c r="H50"/>
  <c r="I50"/>
  <c r="J50"/>
  <c r="AT43"/>
  <c r="C58"/>
  <c r="C50"/>
  <c r="AL25"/>
  <c r="AL26"/>
  <c r="AL27"/>
  <c r="AL28"/>
  <c r="AL29"/>
  <c r="AL30"/>
  <c r="AL31"/>
  <c r="AL32"/>
  <c r="AL33"/>
  <c r="AL34"/>
  <c r="AL35"/>
  <c r="AL36"/>
  <c r="AL37"/>
  <c r="AL38"/>
  <c r="AL39"/>
  <c r="AL40"/>
  <c r="AL41"/>
  <c r="AL42"/>
  <c r="C49"/>
  <c r="C61"/>
  <c r="D59"/>
  <c r="D61"/>
  <c r="E59"/>
  <c r="E61"/>
  <c r="F59"/>
  <c r="F61"/>
  <c r="G59"/>
  <c r="G61"/>
  <c r="H59"/>
  <c r="H61"/>
  <c r="I59"/>
  <c r="I61"/>
  <c r="J59"/>
  <c r="J61"/>
  <c r="K61"/>
  <c r="C63"/>
  <c r="J60"/>
  <c r="C51"/>
  <c r="C53"/>
  <c r="D51"/>
  <c r="D53"/>
  <c r="E51"/>
  <c r="E53"/>
  <c r="F51"/>
  <c r="F53"/>
  <c r="G51"/>
  <c r="G53"/>
  <c r="H51"/>
  <c r="H53"/>
  <c r="I51"/>
  <c r="I53"/>
  <c r="J51"/>
  <c r="J53"/>
  <c r="K53"/>
  <c r="C55"/>
  <c r="J52"/>
  <c r="AL43"/>
  <c r="AM43"/>
  <c r="AN43"/>
  <c r="AO43"/>
  <c r="AP43"/>
  <c r="AQ43"/>
  <c r="AR43"/>
  <c r="AS43"/>
  <c r="L136"/>
  <c r="L137"/>
  <c r="L138"/>
  <c r="L139"/>
  <c r="L140"/>
  <c r="L141"/>
  <c r="L142"/>
  <c r="L143"/>
  <c r="L144"/>
  <c r="L145"/>
  <c r="L146"/>
  <c r="L147"/>
  <c r="L148"/>
  <c r="L149"/>
  <c r="L150"/>
  <c r="L151"/>
  <c r="C144"/>
  <c r="V136"/>
  <c r="V137"/>
  <c r="V138"/>
  <c r="V139"/>
  <c r="V140"/>
  <c r="V141"/>
  <c r="V142"/>
  <c r="V143"/>
  <c r="V144"/>
  <c r="V145"/>
  <c r="V146"/>
  <c r="V147"/>
  <c r="V148"/>
  <c r="V149"/>
  <c r="V150"/>
  <c r="AD136"/>
  <c r="AD137"/>
  <c r="AD138"/>
  <c r="AD139"/>
  <c r="AD140"/>
  <c r="AD141"/>
  <c r="AD142"/>
  <c r="AD143"/>
  <c r="AD144"/>
  <c r="AD145"/>
  <c r="AD146"/>
  <c r="AD147"/>
  <c r="AD148"/>
  <c r="AD149"/>
  <c r="AD150"/>
  <c r="V154"/>
  <c r="C152"/>
  <c r="C154"/>
  <c r="C156"/>
  <c r="W136"/>
  <c r="W137"/>
  <c r="W138"/>
  <c r="W139"/>
  <c r="W140"/>
  <c r="W141"/>
  <c r="W142"/>
  <c r="W143"/>
  <c r="W144"/>
  <c r="W145"/>
  <c r="W146"/>
  <c r="W147"/>
  <c r="W148"/>
  <c r="W149"/>
  <c r="W150"/>
  <c r="AE136"/>
  <c r="AE137"/>
  <c r="AE138"/>
  <c r="AE139"/>
  <c r="AE140"/>
  <c r="AE141"/>
  <c r="AE142"/>
  <c r="AE143"/>
  <c r="AE144"/>
  <c r="AE145"/>
  <c r="AE146"/>
  <c r="AE147"/>
  <c r="AE148"/>
  <c r="AE149"/>
  <c r="AE150"/>
  <c r="W154"/>
  <c r="D152"/>
  <c r="D154"/>
  <c r="D156"/>
  <c r="X136"/>
  <c r="X137"/>
  <c r="X138"/>
  <c r="X139"/>
  <c r="X140"/>
  <c r="X141"/>
  <c r="X142"/>
  <c r="X143"/>
  <c r="X144"/>
  <c r="X145"/>
  <c r="X146"/>
  <c r="X147"/>
  <c r="X148"/>
  <c r="X149"/>
  <c r="X150"/>
  <c r="AF136"/>
  <c r="AF137"/>
  <c r="AF138"/>
  <c r="AF139"/>
  <c r="AF140"/>
  <c r="AF141"/>
  <c r="AF142"/>
  <c r="AF143"/>
  <c r="AF144"/>
  <c r="AF145"/>
  <c r="AF146"/>
  <c r="AF147"/>
  <c r="AF148"/>
  <c r="AF149"/>
  <c r="AF150"/>
  <c r="X154"/>
  <c r="E152"/>
  <c r="E154"/>
  <c r="E156"/>
  <c r="Y136"/>
  <c r="Y137"/>
  <c r="Y138"/>
  <c r="Y139"/>
  <c r="Y140"/>
  <c r="Y141"/>
  <c r="Y142"/>
  <c r="Y143"/>
  <c r="Y144"/>
  <c r="Y145"/>
  <c r="Y146"/>
  <c r="Y147"/>
  <c r="Y148"/>
  <c r="Y149"/>
  <c r="Y150"/>
  <c r="AG136"/>
  <c r="AG137"/>
  <c r="AG138"/>
  <c r="AG139"/>
  <c r="AG140"/>
  <c r="AG141"/>
  <c r="AG142"/>
  <c r="AG143"/>
  <c r="AG144"/>
  <c r="AG145"/>
  <c r="AG146"/>
  <c r="AG147"/>
  <c r="AG148"/>
  <c r="AG149"/>
  <c r="AG150"/>
  <c r="Y154"/>
  <c r="F152"/>
  <c r="F154"/>
  <c r="F156"/>
  <c r="Z136"/>
  <c r="Z137"/>
  <c r="Z138"/>
  <c r="Z139"/>
  <c r="Z140"/>
  <c r="Z141"/>
  <c r="Z142"/>
  <c r="Z143"/>
  <c r="Z144"/>
  <c r="Z145"/>
  <c r="Z146"/>
  <c r="Z147"/>
  <c r="Z148"/>
  <c r="Z149"/>
  <c r="Z150"/>
  <c r="AH136"/>
  <c r="AH137"/>
  <c r="AH138"/>
  <c r="AH139"/>
  <c r="AH140"/>
  <c r="AH141"/>
  <c r="AH142"/>
  <c r="AH143"/>
  <c r="AH144"/>
  <c r="AH145"/>
  <c r="AH146"/>
  <c r="AH147"/>
  <c r="AH148"/>
  <c r="AH149"/>
  <c r="AH150"/>
  <c r="Z154"/>
  <c r="G152"/>
  <c r="G154"/>
  <c r="G156"/>
  <c r="AA136"/>
  <c r="AA137"/>
  <c r="AA138"/>
  <c r="AA139"/>
  <c r="AA140"/>
  <c r="AA141"/>
  <c r="AA142"/>
  <c r="AA143"/>
  <c r="AA144"/>
  <c r="AA145"/>
  <c r="AA146"/>
  <c r="AA147"/>
  <c r="AA148"/>
  <c r="AA149"/>
  <c r="AA150"/>
  <c r="AI136"/>
  <c r="AI137"/>
  <c r="AI138"/>
  <c r="AI139"/>
  <c r="AI140"/>
  <c r="AI141"/>
  <c r="AI142"/>
  <c r="AI143"/>
  <c r="AI144"/>
  <c r="AI145"/>
  <c r="AI146"/>
  <c r="AI147"/>
  <c r="AI148"/>
  <c r="AI149"/>
  <c r="AI150"/>
  <c r="AA154"/>
  <c r="H152"/>
  <c r="H154"/>
  <c r="H156"/>
  <c r="AB136"/>
  <c r="AB137"/>
  <c r="AB138"/>
  <c r="AB139"/>
  <c r="AB140"/>
  <c r="AB141"/>
  <c r="AB142"/>
  <c r="AB143"/>
  <c r="AB144"/>
  <c r="AB145"/>
  <c r="AB146"/>
  <c r="AB147"/>
  <c r="AB148"/>
  <c r="AB149"/>
  <c r="AB150"/>
  <c r="AJ136"/>
  <c r="AJ137"/>
  <c r="AJ138"/>
  <c r="AJ139"/>
  <c r="AJ140"/>
  <c r="AJ141"/>
  <c r="AJ142"/>
  <c r="AJ143"/>
  <c r="AJ144"/>
  <c r="AJ145"/>
  <c r="AJ146"/>
  <c r="AJ147"/>
  <c r="AJ148"/>
  <c r="AJ149"/>
  <c r="AJ150"/>
  <c r="AB154"/>
  <c r="I152"/>
  <c r="I154"/>
  <c r="I156"/>
  <c r="AK136"/>
  <c r="AK137"/>
  <c r="AK138"/>
  <c r="AK139"/>
  <c r="AK140"/>
  <c r="AK141"/>
  <c r="AK142"/>
  <c r="AK143"/>
  <c r="AK144"/>
  <c r="AK145"/>
  <c r="AK146"/>
  <c r="AK147"/>
  <c r="AK148"/>
  <c r="AK149"/>
  <c r="AK150"/>
  <c r="AC136"/>
  <c r="AC137"/>
  <c r="AC138"/>
  <c r="AC139"/>
  <c r="AC140"/>
  <c r="AC141"/>
  <c r="AC142"/>
  <c r="AC143"/>
  <c r="AC144"/>
  <c r="AC145"/>
  <c r="AC146"/>
  <c r="AC147"/>
  <c r="AC148"/>
  <c r="AC149"/>
  <c r="AC150"/>
  <c r="AC154"/>
  <c r="J152"/>
  <c r="J154"/>
  <c r="J156"/>
  <c r="K156"/>
  <c r="C158"/>
  <c r="AC155"/>
  <c r="J153"/>
  <c r="AB155"/>
  <c r="I153"/>
  <c r="AA155"/>
  <c r="H153"/>
  <c r="Z155"/>
  <c r="G153"/>
  <c r="Y155"/>
  <c r="F153"/>
  <c r="X155"/>
  <c r="E153"/>
  <c r="W155"/>
  <c r="D153"/>
  <c r="V155"/>
  <c r="C153"/>
  <c r="C146"/>
  <c r="C148"/>
  <c r="M136"/>
  <c r="M137"/>
  <c r="M138"/>
  <c r="M139"/>
  <c r="M140"/>
  <c r="M141"/>
  <c r="M142"/>
  <c r="M143"/>
  <c r="M144"/>
  <c r="M145"/>
  <c r="M146"/>
  <c r="M147"/>
  <c r="M148"/>
  <c r="M149"/>
  <c r="M150"/>
  <c r="M151"/>
  <c r="D144"/>
  <c r="D146"/>
  <c r="D148"/>
  <c r="N136"/>
  <c r="N137"/>
  <c r="N138"/>
  <c r="N139"/>
  <c r="N140"/>
  <c r="N141"/>
  <c r="N142"/>
  <c r="N143"/>
  <c r="N144"/>
  <c r="N145"/>
  <c r="N146"/>
  <c r="N147"/>
  <c r="N148"/>
  <c r="N149"/>
  <c r="N150"/>
  <c r="N151"/>
  <c r="E144"/>
  <c r="E146"/>
  <c r="E148"/>
  <c r="O136"/>
  <c r="O137"/>
  <c r="O138"/>
  <c r="O139"/>
  <c r="O140"/>
  <c r="O141"/>
  <c r="O142"/>
  <c r="O143"/>
  <c r="O144"/>
  <c r="O145"/>
  <c r="O146"/>
  <c r="O147"/>
  <c r="O148"/>
  <c r="O149"/>
  <c r="O150"/>
  <c r="O151"/>
  <c r="F144"/>
  <c r="F146"/>
  <c r="F148"/>
  <c r="P136"/>
  <c r="P137"/>
  <c r="P138"/>
  <c r="P139"/>
  <c r="P140"/>
  <c r="P141"/>
  <c r="P142"/>
  <c r="P143"/>
  <c r="P144"/>
  <c r="P145"/>
  <c r="P146"/>
  <c r="P147"/>
  <c r="P148"/>
  <c r="P149"/>
  <c r="P150"/>
  <c r="P151"/>
  <c r="G144"/>
  <c r="G146"/>
  <c r="G148"/>
  <c r="Q136"/>
  <c r="Q137"/>
  <c r="Q138"/>
  <c r="Q139"/>
  <c r="Q140"/>
  <c r="Q141"/>
  <c r="Q142"/>
  <c r="Q143"/>
  <c r="Q144"/>
  <c r="Q145"/>
  <c r="Q146"/>
  <c r="Q147"/>
  <c r="Q148"/>
  <c r="Q149"/>
  <c r="Q150"/>
  <c r="Q151"/>
  <c r="H144"/>
  <c r="H146"/>
  <c r="H148"/>
  <c r="R136"/>
  <c r="R137"/>
  <c r="R138"/>
  <c r="R139"/>
  <c r="R140"/>
  <c r="R141"/>
  <c r="R142"/>
  <c r="R143"/>
  <c r="R144"/>
  <c r="R145"/>
  <c r="R146"/>
  <c r="R147"/>
  <c r="R148"/>
  <c r="R149"/>
  <c r="R150"/>
  <c r="R151"/>
  <c r="I144"/>
  <c r="I146"/>
  <c r="I148"/>
  <c r="S136"/>
  <c r="S137"/>
  <c r="S138"/>
  <c r="S139"/>
  <c r="S140"/>
  <c r="S141"/>
  <c r="S142"/>
  <c r="S143"/>
  <c r="S144"/>
  <c r="S145"/>
  <c r="S146"/>
  <c r="S147"/>
  <c r="S148"/>
  <c r="S149"/>
  <c r="S150"/>
  <c r="S151"/>
  <c r="J144"/>
  <c r="J146"/>
  <c r="J148"/>
  <c r="K148"/>
  <c r="C150"/>
  <c r="S152"/>
  <c r="J145"/>
  <c r="R152"/>
  <c r="I145"/>
  <c r="Q152"/>
  <c r="H145"/>
  <c r="P152"/>
  <c r="G145"/>
  <c r="O152"/>
  <c r="F145"/>
  <c r="N152"/>
  <c r="E145"/>
  <c r="M152"/>
  <c r="D145"/>
  <c r="L152"/>
  <c r="C145"/>
  <c r="AK152"/>
  <c r="AJ152"/>
  <c r="AI152"/>
  <c r="AH152"/>
  <c r="AG152"/>
  <c r="AF152"/>
  <c r="AE152"/>
  <c r="AD152"/>
  <c r="AC152"/>
  <c r="AB152"/>
  <c r="AA152"/>
  <c r="Z152"/>
  <c r="Y152"/>
  <c r="X152"/>
  <c r="W152"/>
  <c r="V152"/>
  <c r="AK151"/>
  <c r="AJ151"/>
  <c r="AI151"/>
  <c r="AH151"/>
  <c r="AG151"/>
  <c r="AF151"/>
  <c r="AE151"/>
  <c r="AD151"/>
  <c r="AC151"/>
  <c r="AB151"/>
  <c r="AA151"/>
  <c r="Z151"/>
  <c r="Y151"/>
  <c r="X151"/>
  <c r="W151"/>
  <c r="V151"/>
  <c r="AE79"/>
  <c r="AE80"/>
  <c r="AE81"/>
  <c r="AE82"/>
  <c r="AE83"/>
  <c r="AE84"/>
  <c r="AE85"/>
  <c r="AE86"/>
  <c r="AE87"/>
  <c r="AE88"/>
  <c r="AE89"/>
  <c r="AE90"/>
  <c r="AE91"/>
  <c r="AE92"/>
  <c r="AE93"/>
  <c r="W79"/>
  <c r="W80"/>
  <c r="W81"/>
  <c r="W82"/>
  <c r="W83"/>
  <c r="W84"/>
  <c r="W85"/>
  <c r="W86"/>
  <c r="W87"/>
  <c r="W88"/>
  <c r="W89"/>
  <c r="W90"/>
  <c r="W91"/>
  <c r="W92"/>
  <c r="W93"/>
  <c r="W97"/>
  <c r="D95"/>
  <c r="AF79"/>
  <c r="AF80"/>
  <c r="AF81"/>
  <c r="AF82"/>
  <c r="AF83"/>
  <c r="AF84"/>
  <c r="AF85"/>
  <c r="AF86"/>
  <c r="AF87"/>
  <c r="AF88"/>
  <c r="AF89"/>
  <c r="AF90"/>
  <c r="AF91"/>
  <c r="AF92"/>
  <c r="AF93"/>
  <c r="X79"/>
  <c r="X80"/>
  <c r="X81"/>
  <c r="X82"/>
  <c r="X83"/>
  <c r="X84"/>
  <c r="X85"/>
  <c r="X86"/>
  <c r="X87"/>
  <c r="X88"/>
  <c r="X89"/>
  <c r="X90"/>
  <c r="X91"/>
  <c r="X92"/>
  <c r="X93"/>
  <c r="X97"/>
  <c r="E95"/>
  <c r="AG79"/>
  <c r="AG80"/>
  <c r="AG81"/>
  <c r="AG82"/>
  <c r="AG83"/>
  <c r="AG84"/>
  <c r="AG85"/>
  <c r="AG86"/>
  <c r="AG87"/>
  <c r="AG88"/>
  <c r="AG89"/>
  <c r="AG90"/>
  <c r="AG91"/>
  <c r="AG92"/>
  <c r="AG93"/>
  <c r="Y79"/>
  <c r="Y80"/>
  <c r="Y81"/>
  <c r="Y82"/>
  <c r="Y83"/>
  <c r="Y84"/>
  <c r="Y85"/>
  <c r="Y86"/>
  <c r="Y87"/>
  <c r="Y88"/>
  <c r="Y89"/>
  <c r="Y90"/>
  <c r="Y91"/>
  <c r="Y92"/>
  <c r="Y93"/>
  <c r="Y97"/>
  <c r="F95"/>
  <c r="AH79"/>
  <c r="AH80"/>
  <c r="AH81"/>
  <c r="AH82"/>
  <c r="AH83"/>
  <c r="AH84"/>
  <c r="AH85"/>
  <c r="AH86"/>
  <c r="AH87"/>
  <c r="AH88"/>
  <c r="AH89"/>
  <c r="AH90"/>
  <c r="AH91"/>
  <c r="AH92"/>
  <c r="AH93"/>
  <c r="Z79"/>
  <c r="Z80"/>
  <c r="Z81"/>
  <c r="Z82"/>
  <c r="Z83"/>
  <c r="Z84"/>
  <c r="Z85"/>
  <c r="Z86"/>
  <c r="Z87"/>
  <c r="Z88"/>
  <c r="Z89"/>
  <c r="Z90"/>
  <c r="Z91"/>
  <c r="Z92"/>
  <c r="Z93"/>
  <c r="Z97"/>
  <c r="G95"/>
  <c r="AI79"/>
  <c r="AI80"/>
  <c r="AI81"/>
  <c r="AI82"/>
  <c r="AI83"/>
  <c r="AI84"/>
  <c r="AI85"/>
  <c r="AI86"/>
  <c r="AI87"/>
  <c r="AI88"/>
  <c r="AI89"/>
  <c r="AI90"/>
  <c r="AI91"/>
  <c r="AI92"/>
  <c r="AI93"/>
  <c r="AA79"/>
  <c r="AA80"/>
  <c r="AA81"/>
  <c r="AA82"/>
  <c r="AA83"/>
  <c r="AA84"/>
  <c r="AA85"/>
  <c r="AA86"/>
  <c r="AA87"/>
  <c r="AA88"/>
  <c r="AA89"/>
  <c r="AA90"/>
  <c r="AA91"/>
  <c r="AA92"/>
  <c r="AA93"/>
  <c r="AA97"/>
  <c r="H95"/>
  <c r="AJ79"/>
  <c r="AJ80"/>
  <c r="AJ81"/>
  <c r="AJ82"/>
  <c r="AJ83"/>
  <c r="AJ84"/>
  <c r="AJ85"/>
  <c r="AJ86"/>
  <c r="AJ87"/>
  <c r="AJ88"/>
  <c r="AJ89"/>
  <c r="AJ90"/>
  <c r="AJ91"/>
  <c r="AJ92"/>
  <c r="AJ93"/>
  <c r="AB79"/>
  <c r="AB80"/>
  <c r="AB81"/>
  <c r="AB82"/>
  <c r="AB83"/>
  <c r="AB84"/>
  <c r="AB85"/>
  <c r="AB86"/>
  <c r="AB87"/>
  <c r="AB88"/>
  <c r="AB89"/>
  <c r="AB90"/>
  <c r="AB91"/>
  <c r="AB92"/>
  <c r="AB93"/>
  <c r="AB97"/>
  <c r="I95"/>
  <c r="AK79"/>
  <c r="AK80"/>
  <c r="AK81"/>
  <c r="AK82"/>
  <c r="AK83"/>
  <c r="AK84"/>
  <c r="AK85"/>
  <c r="AK86"/>
  <c r="AK87"/>
  <c r="AK88"/>
  <c r="AK89"/>
  <c r="AK90"/>
  <c r="AK91"/>
  <c r="AK92"/>
  <c r="AK93"/>
  <c r="AC79"/>
  <c r="AC80"/>
  <c r="AC81"/>
  <c r="AC82"/>
  <c r="AC83"/>
  <c r="AC84"/>
  <c r="AC85"/>
  <c r="AC86"/>
  <c r="AC87"/>
  <c r="AC88"/>
  <c r="AC89"/>
  <c r="AC90"/>
  <c r="AC91"/>
  <c r="AC92"/>
  <c r="AC93"/>
  <c r="AC97"/>
  <c r="J95"/>
  <c r="W98"/>
  <c r="D96"/>
  <c r="X98"/>
  <c r="E96"/>
  <c r="Y98"/>
  <c r="F96"/>
  <c r="Z98"/>
  <c r="G96"/>
  <c r="AA98"/>
  <c r="H96"/>
  <c r="AB98"/>
  <c r="I96"/>
  <c r="AC98"/>
  <c r="J96"/>
  <c r="V79"/>
  <c r="V80"/>
  <c r="V81"/>
  <c r="V82"/>
  <c r="V83"/>
  <c r="V84"/>
  <c r="V85"/>
  <c r="V86"/>
  <c r="V87"/>
  <c r="V88"/>
  <c r="V89"/>
  <c r="V90"/>
  <c r="V91"/>
  <c r="V92"/>
  <c r="V93"/>
  <c r="AD79"/>
  <c r="AD80"/>
  <c r="AD81"/>
  <c r="AD82"/>
  <c r="AD83"/>
  <c r="AD84"/>
  <c r="AD85"/>
  <c r="AD86"/>
  <c r="AD87"/>
  <c r="AD88"/>
  <c r="AD89"/>
  <c r="AD90"/>
  <c r="AD91"/>
  <c r="AD92"/>
  <c r="AD93"/>
  <c r="V98"/>
  <c r="C96"/>
  <c r="V97"/>
  <c r="C95"/>
  <c r="W94"/>
  <c r="X94"/>
  <c r="Y94"/>
  <c r="Z94"/>
  <c r="AA94"/>
  <c r="AB94"/>
  <c r="AC94"/>
  <c r="AD94"/>
  <c r="AE94"/>
  <c r="AF94"/>
  <c r="AG94"/>
  <c r="AH94"/>
  <c r="AI94"/>
  <c r="AJ94"/>
  <c r="AK94"/>
  <c r="W95"/>
  <c r="X95"/>
  <c r="Y95"/>
  <c r="Z95"/>
  <c r="AA95"/>
  <c r="AB95"/>
  <c r="AC95"/>
  <c r="AD95"/>
  <c r="AE95"/>
  <c r="AF95"/>
  <c r="AG95"/>
  <c r="AH95"/>
  <c r="AI95"/>
  <c r="AJ95"/>
  <c r="AK95"/>
  <c r="V95"/>
  <c r="V94"/>
  <c r="M79"/>
  <c r="M80"/>
  <c r="M81"/>
  <c r="M82"/>
  <c r="M83"/>
  <c r="M84"/>
  <c r="M85"/>
  <c r="M86"/>
  <c r="M87"/>
  <c r="M88"/>
  <c r="M89"/>
  <c r="M90"/>
  <c r="M91"/>
  <c r="M92"/>
  <c r="M93"/>
  <c r="M94"/>
  <c r="D87"/>
  <c r="N79"/>
  <c r="N80"/>
  <c r="N81"/>
  <c r="N82"/>
  <c r="N83"/>
  <c r="N84"/>
  <c r="N85"/>
  <c r="N86"/>
  <c r="N87"/>
  <c r="N88"/>
  <c r="N89"/>
  <c r="N90"/>
  <c r="N91"/>
  <c r="N92"/>
  <c r="N93"/>
  <c r="N94"/>
  <c r="E87"/>
  <c r="O79"/>
  <c r="O80"/>
  <c r="O81"/>
  <c r="O82"/>
  <c r="O83"/>
  <c r="O84"/>
  <c r="O85"/>
  <c r="O86"/>
  <c r="O87"/>
  <c r="O88"/>
  <c r="O89"/>
  <c r="O90"/>
  <c r="O91"/>
  <c r="O92"/>
  <c r="O93"/>
  <c r="O94"/>
  <c r="F87"/>
  <c r="P79"/>
  <c r="P80"/>
  <c r="P81"/>
  <c r="P82"/>
  <c r="P83"/>
  <c r="P84"/>
  <c r="P85"/>
  <c r="P86"/>
  <c r="P87"/>
  <c r="P88"/>
  <c r="P89"/>
  <c r="P90"/>
  <c r="P91"/>
  <c r="P92"/>
  <c r="P93"/>
  <c r="P94"/>
  <c r="G87"/>
  <c r="Q79"/>
  <c r="Q80"/>
  <c r="Q81"/>
  <c r="Q82"/>
  <c r="Q83"/>
  <c r="Q84"/>
  <c r="Q85"/>
  <c r="Q86"/>
  <c r="Q87"/>
  <c r="Q88"/>
  <c r="Q89"/>
  <c r="Q90"/>
  <c r="Q91"/>
  <c r="Q92"/>
  <c r="Q93"/>
  <c r="Q94"/>
  <c r="H87"/>
  <c r="R79"/>
  <c r="R80"/>
  <c r="R81"/>
  <c r="R82"/>
  <c r="R83"/>
  <c r="R84"/>
  <c r="R85"/>
  <c r="R86"/>
  <c r="R87"/>
  <c r="R88"/>
  <c r="R89"/>
  <c r="R90"/>
  <c r="R91"/>
  <c r="R92"/>
  <c r="R93"/>
  <c r="R94"/>
  <c r="I87"/>
  <c r="S79"/>
  <c r="S80"/>
  <c r="S81"/>
  <c r="S82"/>
  <c r="S83"/>
  <c r="S84"/>
  <c r="S85"/>
  <c r="S86"/>
  <c r="S87"/>
  <c r="S88"/>
  <c r="S89"/>
  <c r="S90"/>
  <c r="S91"/>
  <c r="S92"/>
  <c r="S93"/>
  <c r="S94"/>
  <c r="J87"/>
  <c r="M95"/>
  <c r="D88"/>
  <c r="N95"/>
  <c r="E88"/>
  <c r="O95"/>
  <c r="F88"/>
  <c r="P95"/>
  <c r="G88"/>
  <c r="Q95"/>
  <c r="H88"/>
  <c r="R95"/>
  <c r="I88"/>
  <c r="S95"/>
  <c r="J88"/>
  <c r="L79"/>
  <c r="L80"/>
  <c r="L81"/>
  <c r="L82"/>
  <c r="L83"/>
  <c r="L84"/>
  <c r="L85"/>
  <c r="L86"/>
  <c r="L87"/>
  <c r="L88"/>
  <c r="L89"/>
  <c r="L90"/>
  <c r="L91"/>
  <c r="L92"/>
  <c r="L93"/>
  <c r="L95"/>
  <c r="C88"/>
  <c r="L94"/>
  <c r="C87"/>
  <c r="C97"/>
  <c r="C99"/>
  <c r="D97"/>
  <c r="D99"/>
  <c r="E97"/>
  <c r="E99"/>
  <c r="F97"/>
  <c r="F99"/>
  <c r="G97"/>
  <c r="G99"/>
  <c r="H97"/>
  <c r="H99"/>
  <c r="I97"/>
  <c r="I99"/>
  <c r="J97"/>
  <c r="J99"/>
  <c r="K99"/>
  <c r="C101"/>
  <c r="C89"/>
  <c r="C91"/>
  <c r="D89"/>
  <c r="D91"/>
  <c r="E89"/>
  <c r="E91"/>
  <c r="F89"/>
  <c r="F91"/>
  <c r="G89"/>
  <c r="G91"/>
  <c r="H89"/>
  <c r="H91"/>
  <c r="I89"/>
  <c r="I91"/>
  <c r="J89"/>
  <c r="J91"/>
  <c r="K91"/>
  <c r="C93"/>
  <c r="W25"/>
  <c r="W26"/>
  <c r="W27"/>
  <c r="W28"/>
  <c r="W29"/>
  <c r="W30"/>
  <c r="W31"/>
  <c r="W32"/>
  <c r="W33"/>
  <c r="W34"/>
  <c r="W35"/>
  <c r="W36"/>
  <c r="W37"/>
  <c r="W38"/>
  <c r="W39"/>
  <c r="W40"/>
  <c r="W41"/>
  <c r="AE25"/>
  <c r="AE26"/>
  <c r="AE27"/>
  <c r="AE28"/>
  <c r="AE29"/>
  <c r="AE30"/>
  <c r="AE31"/>
  <c r="AE32"/>
  <c r="AE33"/>
  <c r="AE34"/>
  <c r="AE35"/>
  <c r="AE36"/>
  <c r="AE37"/>
  <c r="AE38"/>
  <c r="AE39"/>
  <c r="AE40"/>
  <c r="AE41"/>
  <c r="W45"/>
  <c r="D41"/>
  <c r="X25"/>
  <c r="X26"/>
  <c r="X27"/>
  <c r="X28"/>
  <c r="X29"/>
  <c r="X30"/>
  <c r="X31"/>
  <c r="X32"/>
  <c r="X33"/>
  <c r="X34"/>
  <c r="X35"/>
  <c r="X36"/>
  <c r="X37"/>
  <c r="X38"/>
  <c r="X39"/>
  <c r="X40"/>
  <c r="X41"/>
  <c r="AF25"/>
  <c r="AF26"/>
  <c r="AF27"/>
  <c r="AF28"/>
  <c r="AF29"/>
  <c r="AF30"/>
  <c r="AF31"/>
  <c r="AF32"/>
  <c r="AF33"/>
  <c r="AF34"/>
  <c r="AF35"/>
  <c r="AF36"/>
  <c r="AF37"/>
  <c r="AF38"/>
  <c r="AF39"/>
  <c r="AF40"/>
  <c r="AF41"/>
  <c r="X45"/>
  <c r="E41"/>
  <c r="Y25"/>
  <c r="Y26"/>
  <c r="Y27"/>
  <c r="Y28"/>
  <c r="Y29"/>
  <c r="Y30"/>
  <c r="Y31"/>
  <c r="Y32"/>
  <c r="Y33"/>
  <c r="Y34"/>
  <c r="Y35"/>
  <c r="Y36"/>
  <c r="Y37"/>
  <c r="Y38"/>
  <c r="Y39"/>
  <c r="Y40"/>
  <c r="Y41"/>
  <c r="AG25"/>
  <c r="AG26"/>
  <c r="AG27"/>
  <c r="AG28"/>
  <c r="AG29"/>
  <c r="AG30"/>
  <c r="AG31"/>
  <c r="AG32"/>
  <c r="AG33"/>
  <c r="AG34"/>
  <c r="AG35"/>
  <c r="AG36"/>
  <c r="AG37"/>
  <c r="AG38"/>
  <c r="AG39"/>
  <c r="AG40"/>
  <c r="AG41"/>
  <c r="Y45"/>
  <c r="F41"/>
  <c r="Z25"/>
  <c r="Z26"/>
  <c r="Z27"/>
  <c r="Z28"/>
  <c r="Z29"/>
  <c r="Z30"/>
  <c r="Z31"/>
  <c r="Z32"/>
  <c r="Z33"/>
  <c r="Z34"/>
  <c r="Z35"/>
  <c r="Z36"/>
  <c r="Z37"/>
  <c r="Z38"/>
  <c r="Z39"/>
  <c r="Z40"/>
  <c r="Z41"/>
  <c r="AH25"/>
  <c r="AH26"/>
  <c r="AH27"/>
  <c r="AH28"/>
  <c r="AH29"/>
  <c r="AH30"/>
  <c r="AH31"/>
  <c r="AH32"/>
  <c r="AH33"/>
  <c r="AH34"/>
  <c r="AH35"/>
  <c r="AH36"/>
  <c r="AH37"/>
  <c r="AH38"/>
  <c r="AH39"/>
  <c r="AH40"/>
  <c r="AH41"/>
  <c r="Z45"/>
  <c r="G41"/>
  <c r="AA25"/>
  <c r="AA26"/>
  <c r="AA27"/>
  <c r="AA28"/>
  <c r="AA29"/>
  <c r="AA30"/>
  <c r="AA31"/>
  <c r="AA32"/>
  <c r="AA33"/>
  <c r="AA34"/>
  <c r="AA35"/>
  <c r="AA36"/>
  <c r="AA37"/>
  <c r="AA38"/>
  <c r="AA39"/>
  <c r="AA40"/>
  <c r="AA41"/>
  <c r="AI25"/>
  <c r="AI26"/>
  <c r="AI27"/>
  <c r="AI28"/>
  <c r="AI29"/>
  <c r="AI30"/>
  <c r="AI31"/>
  <c r="AI32"/>
  <c r="AI33"/>
  <c r="AI34"/>
  <c r="AI35"/>
  <c r="AI36"/>
  <c r="AI37"/>
  <c r="AI38"/>
  <c r="AI39"/>
  <c r="AI40"/>
  <c r="AI41"/>
  <c r="AA45"/>
  <c r="H41"/>
  <c r="AB25"/>
  <c r="AB26"/>
  <c r="AB27"/>
  <c r="AB28"/>
  <c r="AB29"/>
  <c r="AB30"/>
  <c r="AB31"/>
  <c r="AB32"/>
  <c r="AB33"/>
  <c r="AB34"/>
  <c r="AB35"/>
  <c r="AB36"/>
  <c r="AB37"/>
  <c r="AB38"/>
  <c r="AB39"/>
  <c r="AB40"/>
  <c r="AB41"/>
  <c r="AJ25"/>
  <c r="AJ26"/>
  <c r="AJ27"/>
  <c r="AJ28"/>
  <c r="AJ29"/>
  <c r="AJ30"/>
  <c r="AJ31"/>
  <c r="AJ32"/>
  <c r="AJ33"/>
  <c r="AJ34"/>
  <c r="AJ35"/>
  <c r="AJ36"/>
  <c r="AJ37"/>
  <c r="AJ38"/>
  <c r="AJ39"/>
  <c r="AJ40"/>
  <c r="AJ41"/>
  <c r="AB45"/>
  <c r="I41"/>
  <c r="AC25"/>
  <c r="AC26"/>
  <c r="AC27"/>
  <c r="AC28"/>
  <c r="AC29"/>
  <c r="AC30"/>
  <c r="AC31"/>
  <c r="AC32"/>
  <c r="AC33"/>
  <c r="AC34"/>
  <c r="AC35"/>
  <c r="AC36"/>
  <c r="AC37"/>
  <c r="AC38"/>
  <c r="AC39"/>
  <c r="AC40"/>
  <c r="AC41"/>
  <c r="AK25"/>
  <c r="AK26"/>
  <c r="AK27"/>
  <c r="AK28"/>
  <c r="AK29"/>
  <c r="AK30"/>
  <c r="AK31"/>
  <c r="AK32"/>
  <c r="AK33"/>
  <c r="AK34"/>
  <c r="AK35"/>
  <c r="AK36"/>
  <c r="AK37"/>
  <c r="AK38"/>
  <c r="AK39"/>
  <c r="AK40"/>
  <c r="AK41"/>
  <c r="AC45"/>
  <c r="J41"/>
  <c r="W46"/>
  <c r="D42"/>
  <c r="X46"/>
  <c r="E42"/>
  <c r="Y46"/>
  <c r="F42"/>
  <c r="Z46"/>
  <c r="G42"/>
  <c r="AA46"/>
  <c r="H42"/>
  <c r="AB46"/>
  <c r="I42"/>
  <c r="AC46"/>
  <c r="J42"/>
  <c r="V25"/>
  <c r="V26"/>
  <c r="V27"/>
  <c r="V28"/>
  <c r="V29"/>
  <c r="V30"/>
  <c r="V31"/>
  <c r="V32"/>
  <c r="V33"/>
  <c r="V34"/>
  <c r="V35"/>
  <c r="V36"/>
  <c r="V37"/>
  <c r="V38"/>
  <c r="V39"/>
  <c r="V40"/>
  <c r="V41"/>
  <c r="AD25"/>
  <c r="AD26"/>
  <c r="AD27"/>
  <c r="AD28"/>
  <c r="AD29"/>
  <c r="AD30"/>
  <c r="AD31"/>
  <c r="AD32"/>
  <c r="AD33"/>
  <c r="AD34"/>
  <c r="AD35"/>
  <c r="AD36"/>
  <c r="AD37"/>
  <c r="AD38"/>
  <c r="AD39"/>
  <c r="AD40"/>
  <c r="AD41"/>
  <c r="V46"/>
  <c r="C42"/>
  <c r="V45"/>
  <c r="C41"/>
  <c r="AD42"/>
  <c r="AE42"/>
  <c r="AF42"/>
  <c r="AG42"/>
  <c r="AH42"/>
  <c r="AI42"/>
  <c r="AJ42"/>
  <c r="AK42"/>
  <c r="AD43"/>
  <c r="AE43"/>
  <c r="AF43"/>
  <c r="AG43"/>
  <c r="AH43"/>
  <c r="AI43"/>
  <c r="AJ43"/>
  <c r="AK43"/>
  <c r="W42"/>
  <c r="X42"/>
  <c r="Y42"/>
  <c r="Z42"/>
  <c r="AA42"/>
  <c r="AB42"/>
  <c r="AC42"/>
  <c r="W43"/>
  <c r="X43"/>
  <c r="Y43"/>
  <c r="Z43"/>
  <c r="AA43"/>
  <c r="AB43"/>
  <c r="AC43"/>
  <c r="V43"/>
  <c r="V42"/>
  <c r="L25"/>
  <c r="L26"/>
  <c r="L27"/>
  <c r="L28"/>
  <c r="L29"/>
  <c r="L30"/>
  <c r="L31"/>
  <c r="L32"/>
  <c r="L33"/>
  <c r="L34"/>
  <c r="L35"/>
  <c r="L36"/>
  <c r="L37"/>
  <c r="L38"/>
  <c r="L39"/>
  <c r="L40"/>
  <c r="L41"/>
  <c r="L42"/>
  <c r="C33"/>
  <c r="C35"/>
  <c r="M25"/>
  <c r="M26"/>
  <c r="M27"/>
  <c r="M28"/>
  <c r="M29"/>
  <c r="M30"/>
  <c r="M31"/>
  <c r="M32"/>
  <c r="M33"/>
  <c r="M34"/>
  <c r="M35"/>
  <c r="M36"/>
  <c r="M37"/>
  <c r="M38"/>
  <c r="M39"/>
  <c r="M40"/>
  <c r="M41"/>
  <c r="M42"/>
  <c r="D33"/>
  <c r="N25"/>
  <c r="N26"/>
  <c r="N27"/>
  <c r="N28"/>
  <c r="N29"/>
  <c r="N30"/>
  <c r="N31"/>
  <c r="N32"/>
  <c r="N33"/>
  <c r="N34"/>
  <c r="N35"/>
  <c r="N36"/>
  <c r="N37"/>
  <c r="N38"/>
  <c r="N39"/>
  <c r="N40"/>
  <c r="N41"/>
  <c r="N42"/>
  <c r="E33"/>
  <c r="O25"/>
  <c r="O26"/>
  <c r="O27"/>
  <c r="O28"/>
  <c r="O29"/>
  <c r="O30"/>
  <c r="O31"/>
  <c r="O32"/>
  <c r="O33"/>
  <c r="O34"/>
  <c r="O35"/>
  <c r="O36"/>
  <c r="O37"/>
  <c r="O38"/>
  <c r="O39"/>
  <c r="O40"/>
  <c r="O41"/>
  <c r="O42"/>
  <c r="F33"/>
  <c r="P25"/>
  <c r="P26"/>
  <c r="P27"/>
  <c r="P28"/>
  <c r="P29"/>
  <c r="P30"/>
  <c r="P31"/>
  <c r="P32"/>
  <c r="P33"/>
  <c r="P34"/>
  <c r="P35"/>
  <c r="P36"/>
  <c r="P37"/>
  <c r="P38"/>
  <c r="P39"/>
  <c r="P40"/>
  <c r="P41"/>
  <c r="P42"/>
  <c r="G33"/>
  <c r="Q25"/>
  <c r="Q26"/>
  <c r="Q27"/>
  <c r="Q28"/>
  <c r="Q29"/>
  <c r="Q30"/>
  <c r="Q31"/>
  <c r="Q32"/>
  <c r="Q33"/>
  <c r="Q34"/>
  <c r="Q35"/>
  <c r="Q36"/>
  <c r="Q37"/>
  <c r="Q38"/>
  <c r="Q39"/>
  <c r="Q40"/>
  <c r="Q41"/>
  <c r="Q42"/>
  <c r="H33"/>
  <c r="R25"/>
  <c r="R26"/>
  <c r="R27"/>
  <c r="R28"/>
  <c r="R29"/>
  <c r="R30"/>
  <c r="R31"/>
  <c r="R32"/>
  <c r="R33"/>
  <c r="R34"/>
  <c r="R35"/>
  <c r="R36"/>
  <c r="R37"/>
  <c r="R38"/>
  <c r="R39"/>
  <c r="R40"/>
  <c r="R41"/>
  <c r="R42"/>
  <c r="I33"/>
  <c r="S25"/>
  <c r="S26"/>
  <c r="S27"/>
  <c r="S28"/>
  <c r="S29"/>
  <c r="S30"/>
  <c r="S31"/>
  <c r="S32"/>
  <c r="S33"/>
  <c r="S34"/>
  <c r="S35"/>
  <c r="S36"/>
  <c r="S37"/>
  <c r="S38"/>
  <c r="S39"/>
  <c r="S40"/>
  <c r="S41"/>
  <c r="S42"/>
  <c r="J33"/>
  <c r="M43"/>
  <c r="D34"/>
  <c r="N43"/>
  <c r="E34"/>
  <c r="O43"/>
  <c r="F34"/>
  <c r="P43"/>
  <c r="G34"/>
  <c r="Q43"/>
  <c r="H34"/>
  <c r="R43"/>
  <c r="I34"/>
  <c r="S43"/>
  <c r="J34"/>
  <c r="L43"/>
  <c r="C34"/>
  <c r="C43"/>
  <c r="C45"/>
  <c r="D43"/>
  <c r="D45"/>
  <c r="E43"/>
  <c r="E45"/>
  <c r="F43"/>
  <c r="F45"/>
  <c r="G43"/>
  <c r="G45"/>
  <c r="H43"/>
  <c r="H45"/>
  <c r="I43"/>
  <c r="I45"/>
  <c r="J43"/>
  <c r="J45"/>
  <c r="K45"/>
  <c r="C47"/>
  <c r="C37"/>
  <c r="D35"/>
  <c r="D37"/>
  <c r="E35"/>
  <c r="E37"/>
  <c r="F35"/>
  <c r="F37"/>
  <c r="G35"/>
  <c r="G37"/>
  <c r="H35"/>
  <c r="H37"/>
  <c r="I35"/>
  <c r="I37"/>
  <c r="J35"/>
  <c r="J37"/>
  <c r="K37"/>
  <c r="C39"/>
  <c r="J26"/>
  <c r="J80"/>
  <c r="J137"/>
  <c r="I26"/>
  <c r="I80"/>
  <c r="I137"/>
  <c r="H26"/>
  <c r="H80"/>
  <c r="H137"/>
  <c r="G26"/>
  <c r="G80"/>
  <c r="G137"/>
  <c r="F26"/>
  <c r="F80"/>
  <c r="F137"/>
  <c r="E26"/>
  <c r="E80"/>
  <c r="E137"/>
  <c r="D26"/>
  <c r="D80"/>
  <c r="D137"/>
  <c r="C26"/>
  <c r="C80"/>
  <c r="C137"/>
  <c r="C136"/>
  <c r="C138"/>
  <c r="C140"/>
  <c r="D136"/>
  <c r="D138"/>
  <c r="D140"/>
  <c r="E136"/>
  <c r="E138"/>
  <c r="E140"/>
  <c r="F136"/>
  <c r="F138"/>
  <c r="F140"/>
  <c r="G136"/>
  <c r="G138"/>
  <c r="G140"/>
  <c r="H136"/>
  <c r="H138"/>
  <c r="H140"/>
  <c r="I136"/>
  <c r="I138"/>
  <c r="I140"/>
  <c r="J136"/>
  <c r="J138"/>
  <c r="J140"/>
  <c r="K140"/>
  <c r="C142"/>
  <c r="C79"/>
  <c r="C81"/>
  <c r="C83"/>
  <c r="D79"/>
  <c r="D81"/>
  <c r="D83"/>
  <c r="E79"/>
  <c r="E81"/>
  <c r="E83"/>
  <c r="F79"/>
  <c r="F81"/>
  <c r="F83"/>
  <c r="G79"/>
  <c r="G81"/>
  <c r="G83"/>
  <c r="H79"/>
  <c r="H81"/>
  <c r="H83"/>
  <c r="I79"/>
  <c r="I81"/>
  <c r="I83"/>
  <c r="J79"/>
  <c r="J81"/>
  <c r="J83"/>
  <c r="K83"/>
  <c r="C85"/>
  <c r="C25"/>
  <c r="C27"/>
  <c r="C29"/>
  <c r="D25"/>
  <c r="D27"/>
  <c r="D29"/>
  <c r="E25"/>
  <c r="E27"/>
  <c r="E29"/>
  <c r="F25"/>
  <c r="F27"/>
  <c r="F29"/>
  <c r="G25"/>
  <c r="G27"/>
  <c r="G29"/>
  <c r="H25"/>
  <c r="H27"/>
  <c r="H29"/>
  <c r="I25"/>
  <c r="I27"/>
  <c r="I29"/>
  <c r="J25"/>
  <c r="J27"/>
  <c r="J29"/>
  <c r="K29"/>
  <c r="C31"/>
  <c r="K138"/>
  <c r="K81"/>
  <c r="K27"/>
  <c r="C2"/>
  <c r="C139"/>
  <c r="D2"/>
  <c r="D139"/>
  <c r="E2"/>
  <c r="E139"/>
  <c r="F2"/>
  <c r="F139"/>
  <c r="G2"/>
  <c r="G139"/>
  <c r="H2"/>
  <c r="H139"/>
  <c r="I2"/>
  <c r="I139"/>
  <c r="J2"/>
  <c r="J139"/>
  <c r="K139"/>
  <c r="C141"/>
  <c r="C82"/>
  <c r="D82"/>
  <c r="E82"/>
  <c r="F82"/>
  <c r="G82"/>
  <c r="H82"/>
  <c r="I82"/>
  <c r="J82"/>
  <c r="K82"/>
  <c r="C84"/>
  <c r="C28"/>
  <c r="D28"/>
  <c r="E28"/>
  <c r="F28"/>
  <c r="G28"/>
  <c r="H28"/>
  <c r="I28"/>
  <c r="J28"/>
  <c r="K28"/>
  <c r="C30"/>
  <c r="C60"/>
  <c r="D60"/>
  <c r="E60"/>
  <c r="F60"/>
  <c r="G60"/>
  <c r="H60"/>
  <c r="I60"/>
  <c r="K60"/>
  <c r="C62"/>
  <c r="C1"/>
  <c r="C36"/>
  <c r="D36"/>
  <c r="E36"/>
  <c r="F36"/>
  <c r="G36"/>
  <c r="H36"/>
  <c r="I36"/>
  <c r="J36"/>
  <c r="K36"/>
  <c r="C38"/>
  <c r="C44"/>
  <c r="D44"/>
  <c r="E44"/>
  <c r="F44"/>
  <c r="G44"/>
  <c r="H44"/>
  <c r="I44"/>
  <c r="J44"/>
  <c r="K44"/>
  <c r="C46"/>
  <c r="C90"/>
  <c r="D90"/>
  <c r="E90"/>
  <c r="F90"/>
  <c r="G90"/>
  <c r="H90"/>
  <c r="I90"/>
  <c r="J90"/>
  <c r="K90"/>
  <c r="C92"/>
  <c r="C98"/>
  <c r="D98"/>
  <c r="E98"/>
  <c r="F98"/>
  <c r="G98"/>
  <c r="H98"/>
  <c r="I98"/>
  <c r="J98"/>
  <c r="K98"/>
  <c r="C100"/>
  <c r="C147"/>
  <c r="D147"/>
  <c r="E147"/>
  <c r="F147"/>
  <c r="G147"/>
  <c r="H147"/>
  <c r="I147"/>
  <c r="J147"/>
  <c r="K147"/>
  <c r="C149"/>
  <c r="C155"/>
  <c r="D155"/>
  <c r="E155"/>
  <c r="F155"/>
  <c r="G155"/>
  <c r="H155"/>
  <c r="I155"/>
  <c r="J155"/>
  <c r="K155"/>
  <c r="C157"/>
  <c r="C52"/>
  <c r="D52"/>
  <c r="E52"/>
  <c r="F52"/>
  <c r="G52"/>
  <c r="H52"/>
  <c r="I52"/>
  <c r="K52"/>
  <c r="C54"/>
  <c r="C106"/>
  <c r="D106"/>
  <c r="E106"/>
  <c r="F106"/>
  <c r="G106"/>
  <c r="H106"/>
  <c r="I106"/>
  <c r="K106"/>
  <c r="C108"/>
  <c r="C114"/>
  <c r="D114"/>
  <c r="E114"/>
  <c r="F114"/>
  <c r="G114"/>
  <c r="H114"/>
  <c r="I114"/>
  <c r="K114"/>
  <c r="C116"/>
  <c r="C163"/>
  <c r="D163"/>
  <c r="E163"/>
  <c r="F163"/>
  <c r="G163"/>
  <c r="H163"/>
  <c r="I163"/>
  <c r="K163"/>
  <c r="C165"/>
  <c r="C171"/>
  <c r="D171"/>
  <c r="E171"/>
  <c r="F171"/>
  <c r="G171"/>
  <c r="H171"/>
  <c r="I171"/>
  <c r="K171"/>
  <c r="C173"/>
  <c r="J54" i="4"/>
  <c r="I54"/>
  <c r="H54"/>
  <c r="G54"/>
  <c r="F54"/>
  <c r="E54"/>
  <c r="D54"/>
  <c r="C54"/>
  <c r="AR22"/>
  <c r="AR23"/>
  <c r="AR24"/>
  <c r="AR25"/>
  <c r="AR26"/>
  <c r="AR27"/>
  <c r="AR28"/>
  <c r="AR29"/>
  <c r="AR30"/>
  <c r="AR31"/>
  <c r="AR32"/>
  <c r="AR33"/>
  <c r="AR34"/>
  <c r="AS20"/>
  <c r="AS21"/>
  <c r="AS22"/>
  <c r="AS23"/>
  <c r="AS24"/>
  <c r="AS25"/>
  <c r="AS26"/>
  <c r="AS27"/>
  <c r="AS28"/>
  <c r="AS29"/>
  <c r="AS30"/>
  <c r="AS31"/>
  <c r="AS32"/>
  <c r="AS33"/>
  <c r="AS34"/>
  <c r="M20"/>
  <c r="M21"/>
  <c r="M22"/>
  <c r="M23"/>
  <c r="M24"/>
  <c r="M25"/>
  <c r="M26"/>
  <c r="M27"/>
  <c r="M28"/>
  <c r="M29"/>
  <c r="M30"/>
  <c r="M31"/>
  <c r="M32"/>
  <c r="M33"/>
  <c r="M34"/>
  <c r="D29"/>
  <c r="D31"/>
  <c r="W20"/>
  <c r="W21"/>
  <c r="W22"/>
  <c r="W23"/>
  <c r="W24"/>
  <c r="W25"/>
  <c r="W26"/>
  <c r="W27"/>
  <c r="W28"/>
  <c r="W29"/>
  <c r="W30"/>
  <c r="W31"/>
  <c r="W32"/>
  <c r="W33"/>
  <c r="AE20"/>
  <c r="AE21"/>
  <c r="AE22"/>
  <c r="AE23"/>
  <c r="AE24"/>
  <c r="AE25"/>
  <c r="AE26"/>
  <c r="AE27"/>
  <c r="AE28"/>
  <c r="AE29"/>
  <c r="AE30"/>
  <c r="AE31"/>
  <c r="AE32"/>
  <c r="AE33"/>
  <c r="W37"/>
  <c r="D37"/>
  <c r="D39"/>
  <c r="P20"/>
  <c r="P21"/>
  <c r="P22"/>
  <c r="P23"/>
  <c r="P24"/>
  <c r="P25"/>
  <c r="P26"/>
  <c r="P28"/>
  <c r="P29"/>
  <c r="P30"/>
  <c r="P31"/>
  <c r="P32"/>
  <c r="P33"/>
  <c r="P34"/>
  <c r="G29"/>
  <c r="G31"/>
  <c r="Z20"/>
  <c r="Z21"/>
  <c r="Z22"/>
  <c r="Z23"/>
  <c r="Z24"/>
  <c r="Z25"/>
  <c r="Z26"/>
  <c r="Z28"/>
  <c r="Z29"/>
  <c r="Z30"/>
  <c r="Z31"/>
  <c r="Z32"/>
  <c r="Z33"/>
  <c r="AH20"/>
  <c r="AH21"/>
  <c r="AH22"/>
  <c r="AH23"/>
  <c r="AH24"/>
  <c r="AH25"/>
  <c r="AH26"/>
  <c r="AH28"/>
  <c r="AH29"/>
  <c r="AH30"/>
  <c r="AH31"/>
  <c r="AH32"/>
  <c r="AH33"/>
  <c r="Z37"/>
  <c r="G37"/>
  <c r="G39"/>
  <c r="O20"/>
  <c r="O21"/>
  <c r="O22"/>
  <c r="O23"/>
  <c r="O24"/>
  <c r="O25"/>
  <c r="O26"/>
  <c r="O27"/>
  <c r="O28"/>
  <c r="O29"/>
  <c r="O30"/>
  <c r="O31"/>
  <c r="O32"/>
  <c r="O33"/>
  <c r="O34"/>
  <c r="F29"/>
  <c r="F31"/>
  <c r="Y20"/>
  <c r="Y21"/>
  <c r="Y22"/>
  <c r="Y23"/>
  <c r="Y24"/>
  <c r="Y25"/>
  <c r="Y26"/>
  <c r="Y27"/>
  <c r="Y28"/>
  <c r="Y29"/>
  <c r="Y30"/>
  <c r="Y31"/>
  <c r="Y32"/>
  <c r="Y33"/>
  <c r="AG20"/>
  <c r="AG21"/>
  <c r="AG22"/>
  <c r="AG23"/>
  <c r="AG24"/>
  <c r="AG25"/>
  <c r="AG26"/>
  <c r="AG27"/>
  <c r="AG28"/>
  <c r="AG29"/>
  <c r="AG30"/>
  <c r="AG31"/>
  <c r="AG32"/>
  <c r="AG33"/>
  <c r="Y37"/>
  <c r="F37"/>
  <c r="F39"/>
  <c r="N20"/>
  <c r="N21"/>
  <c r="N22"/>
  <c r="N23"/>
  <c r="N24"/>
  <c r="N25"/>
  <c r="N26"/>
  <c r="N28"/>
  <c r="N29"/>
  <c r="N30"/>
  <c r="N31"/>
  <c r="N32"/>
  <c r="N33"/>
  <c r="N34"/>
  <c r="E29"/>
  <c r="E31"/>
  <c r="X20"/>
  <c r="X21"/>
  <c r="X22"/>
  <c r="X23"/>
  <c r="X24"/>
  <c r="X25"/>
  <c r="X26"/>
  <c r="X28"/>
  <c r="X29"/>
  <c r="X30"/>
  <c r="X31"/>
  <c r="X32"/>
  <c r="X33"/>
  <c r="AF20"/>
  <c r="AF21"/>
  <c r="AF22"/>
  <c r="AF23"/>
  <c r="AF24"/>
  <c r="AF25"/>
  <c r="AF26"/>
  <c r="AF28"/>
  <c r="AF29"/>
  <c r="AF30"/>
  <c r="AF31"/>
  <c r="AF32"/>
  <c r="AF33"/>
  <c r="X37"/>
  <c r="E37"/>
  <c r="E39"/>
  <c r="L20"/>
  <c r="L21"/>
  <c r="L22"/>
  <c r="L23"/>
  <c r="L24"/>
  <c r="L25"/>
  <c r="L26"/>
  <c r="L27"/>
  <c r="L28"/>
  <c r="L29"/>
  <c r="L30"/>
  <c r="L31"/>
  <c r="L32"/>
  <c r="L33"/>
  <c r="L34"/>
  <c r="C29"/>
  <c r="C31"/>
  <c r="Q20"/>
  <c r="Q21"/>
  <c r="Q22"/>
  <c r="Q23"/>
  <c r="Q24"/>
  <c r="Q25"/>
  <c r="Q26"/>
  <c r="Q28"/>
  <c r="Q29"/>
  <c r="Q30"/>
  <c r="Q31"/>
  <c r="Q32"/>
  <c r="Q33"/>
  <c r="Q34"/>
  <c r="H29"/>
  <c r="H31"/>
  <c r="R21"/>
  <c r="R22"/>
  <c r="R23"/>
  <c r="R24"/>
  <c r="R25"/>
  <c r="R26"/>
  <c r="R27"/>
  <c r="R28"/>
  <c r="R29"/>
  <c r="R30"/>
  <c r="R31"/>
  <c r="R32"/>
  <c r="R33"/>
  <c r="R34"/>
  <c r="I29"/>
  <c r="I31"/>
  <c r="S20"/>
  <c r="S21"/>
  <c r="S22"/>
  <c r="S23"/>
  <c r="S24"/>
  <c r="S25"/>
  <c r="S26"/>
  <c r="S27"/>
  <c r="S28"/>
  <c r="S29"/>
  <c r="S30"/>
  <c r="S31"/>
  <c r="S32"/>
  <c r="S33"/>
  <c r="S34"/>
  <c r="J29"/>
  <c r="J31"/>
  <c r="V20"/>
  <c r="V21"/>
  <c r="V22"/>
  <c r="V23"/>
  <c r="V24"/>
  <c r="V25"/>
  <c r="V26"/>
  <c r="V27"/>
  <c r="V28"/>
  <c r="V29"/>
  <c r="V30"/>
  <c r="V31"/>
  <c r="V32"/>
  <c r="V33"/>
  <c r="AD20"/>
  <c r="AD21"/>
  <c r="AD22"/>
  <c r="AD23"/>
  <c r="AD24"/>
  <c r="AD25"/>
  <c r="AD26"/>
  <c r="AD27"/>
  <c r="AD28"/>
  <c r="AD29"/>
  <c r="AD30"/>
  <c r="AD31"/>
  <c r="AD32"/>
  <c r="AD33"/>
  <c r="V37"/>
  <c r="C37"/>
  <c r="C39"/>
  <c r="AA20"/>
  <c r="AA21"/>
  <c r="AA22"/>
  <c r="AA23"/>
  <c r="AA24"/>
  <c r="AA25"/>
  <c r="AA26"/>
  <c r="AA28"/>
  <c r="AA29"/>
  <c r="AA30"/>
  <c r="AA31"/>
  <c r="AA32"/>
  <c r="AA33"/>
  <c r="AI20"/>
  <c r="AI21"/>
  <c r="AI22"/>
  <c r="AI23"/>
  <c r="AI24"/>
  <c r="AI25"/>
  <c r="AI26"/>
  <c r="AI28"/>
  <c r="AI29"/>
  <c r="AI30"/>
  <c r="AI31"/>
  <c r="AI32"/>
  <c r="AI33"/>
  <c r="AA37"/>
  <c r="H37"/>
  <c r="H39"/>
  <c r="AB20"/>
  <c r="AB21"/>
  <c r="AB22"/>
  <c r="AB23"/>
  <c r="AB24"/>
  <c r="AB25"/>
  <c r="AB26"/>
  <c r="AB27"/>
  <c r="AB28"/>
  <c r="AB29"/>
  <c r="AB30"/>
  <c r="AB31"/>
  <c r="AB32"/>
  <c r="AB33"/>
  <c r="AJ20"/>
  <c r="AJ21"/>
  <c r="AJ22"/>
  <c r="AJ23"/>
  <c r="AJ24"/>
  <c r="AJ25"/>
  <c r="AJ26"/>
  <c r="AJ27"/>
  <c r="AJ28"/>
  <c r="AJ29"/>
  <c r="AJ30"/>
  <c r="AJ31"/>
  <c r="AJ32"/>
  <c r="AJ33"/>
  <c r="AB37"/>
  <c r="I37"/>
  <c r="I39"/>
  <c r="AC20"/>
  <c r="AC21"/>
  <c r="AC22"/>
  <c r="AC23"/>
  <c r="AC24"/>
  <c r="AC25"/>
  <c r="AC26"/>
  <c r="AC27"/>
  <c r="AC28"/>
  <c r="AC29"/>
  <c r="AC30"/>
  <c r="AC31"/>
  <c r="AC32"/>
  <c r="AC33"/>
  <c r="AK20"/>
  <c r="AK21"/>
  <c r="AK22"/>
  <c r="AK23"/>
  <c r="AK24"/>
  <c r="AK25"/>
  <c r="AK26"/>
  <c r="AK27"/>
  <c r="AK28"/>
  <c r="AK29"/>
  <c r="AK30"/>
  <c r="AK31"/>
  <c r="AK32"/>
  <c r="AK33"/>
  <c r="AC37"/>
  <c r="J37"/>
  <c r="J39"/>
  <c r="AC38"/>
  <c r="J38"/>
  <c r="AB38"/>
  <c r="I38"/>
  <c r="AA38"/>
  <c r="H38"/>
  <c r="Z38"/>
  <c r="G38"/>
  <c r="Y38"/>
  <c r="F38"/>
  <c r="X38"/>
  <c r="E38"/>
  <c r="W38"/>
  <c r="D38"/>
  <c r="V38"/>
  <c r="C38"/>
  <c r="AP20"/>
  <c r="AP22"/>
  <c r="AP23"/>
  <c r="AP24"/>
  <c r="AP25"/>
  <c r="AP26"/>
  <c r="AP28"/>
  <c r="AP29"/>
  <c r="AP30"/>
  <c r="AP31"/>
  <c r="AP32"/>
  <c r="AP33"/>
  <c r="AP34"/>
  <c r="AL20"/>
  <c r="AL21"/>
  <c r="AL22"/>
  <c r="AL23"/>
  <c r="AL24"/>
  <c r="AL25"/>
  <c r="AL26"/>
  <c r="AL27"/>
  <c r="AL28"/>
  <c r="AL29"/>
  <c r="AL30"/>
  <c r="AL31"/>
  <c r="AL32"/>
  <c r="AL33"/>
  <c r="AL34"/>
  <c r="AS35"/>
  <c r="AR35"/>
  <c r="AQ20"/>
  <c r="AQ22"/>
  <c r="AQ23"/>
  <c r="AQ24"/>
  <c r="AQ25"/>
  <c r="AQ26"/>
  <c r="AQ28"/>
  <c r="AQ29"/>
  <c r="AQ30"/>
  <c r="AQ31"/>
  <c r="AQ32"/>
  <c r="AQ33"/>
  <c r="AQ35"/>
  <c r="AP35"/>
  <c r="AO20"/>
  <c r="AO21"/>
  <c r="AO22"/>
  <c r="AO23"/>
  <c r="AO24"/>
  <c r="AO25"/>
  <c r="AO26"/>
  <c r="AO27"/>
  <c r="AO28"/>
  <c r="AO29"/>
  <c r="AO30"/>
  <c r="AO31"/>
  <c r="AO32"/>
  <c r="AO33"/>
  <c r="AO35"/>
  <c r="AN20"/>
  <c r="AN21"/>
  <c r="AN22"/>
  <c r="AN23"/>
  <c r="AN24"/>
  <c r="AN25"/>
  <c r="AN26"/>
  <c r="AN28"/>
  <c r="AN29"/>
  <c r="AN30"/>
  <c r="AN31"/>
  <c r="AN32"/>
  <c r="AN33"/>
  <c r="AN35"/>
  <c r="AM20"/>
  <c r="AM21"/>
  <c r="AM22"/>
  <c r="AM23"/>
  <c r="AM24"/>
  <c r="AM25"/>
  <c r="AM26"/>
  <c r="AM27"/>
  <c r="AM28"/>
  <c r="AM29"/>
  <c r="AM30"/>
  <c r="AM31"/>
  <c r="AM32"/>
  <c r="AM33"/>
  <c r="AM35"/>
  <c r="AL35"/>
  <c r="AQ34"/>
  <c r="AO34"/>
  <c r="AN34"/>
  <c r="AM34"/>
  <c r="C21"/>
  <c r="C53"/>
  <c r="AD34"/>
  <c r="AK35"/>
  <c r="AJ35"/>
  <c r="AI35"/>
  <c r="AH35"/>
  <c r="AG35"/>
  <c r="AF35"/>
  <c r="AE35"/>
  <c r="AD35"/>
  <c r="AK34"/>
  <c r="AJ34"/>
  <c r="AI34"/>
  <c r="AH34"/>
  <c r="AG34"/>
  <c r="AF34"/>
  <c r="AE34"/>
  <c r="V34"/>
  <c r="AC35"/>
  <c r="AB35"/>
  <c r="AA35"/>
  <c r="Z35"/>
  <c r="Y35"/>
  <c r="X35"/>
  <c r="W35"/>
  <c r="V35"/>
  <c r="AC34"/>
  <c r="AB34"/>
  <c r="AA34"/>
  <c r="Z34"/>
  <c r="Y34"/>
  <c r="X34"/>
  <c r="W34"/>
  <c r="M35"/>
  <c r="N35"/>
  <c r="O35"/>
  <c r="P35"/>
  <c r="Q35"/>
  <c r="R35"/>
  <c r="S35"/>
  <c r="L35"/>
  <c r="C20"/>
  <c r="C22"/>
  <c r="D20"/>
  <c r="D22"/>
  <c r="E20"/>
  <c r="E22"/>
  <c r="F20"/>
  <c r="F22"/>
  <c r="G20"/>
  <c r="G22"/>
  <c r="H20"/>
  <c r="H22"/>
  <c r="I20"/>
  <c r="I22"/>
  <c r="J20"/>
  <c r="J22"/>
  <c r="J21"/>
  <c r="J53"/>
  <c r="I21"/>
  <c r="I53"/>
  <c r="H21"/>
  <c r="H53"/>
  <c r="G21"/>
  <c r="G53"/>
  <c r="F21"/>
  <c r="F53"/>
  <c r="E21"/>
  <c r="E53"/>
  <c r="D21"/>
  <c r="D53"/>
  <c r="C30"/>
  <c r="D30"/>
  <c r="E30"/>
  <c r="F30"/>
  <c r="G30"/>
  <c r="H30"/>
  <c r="I30"/>
  <c r="J30"/>
  <c r="C2"/>
  <c r="C32"/>
  <c r="C3"/>
  <c r="C33"/>
  <c r="D2"/>
  <c r="D32"/>
  <c r="E2"/>
  <c r="E32"/>
  <c r="F2"/>
  <c r="F32"/>
  <c r="G2"/>
  <c r="G32"/>
  <c r="H2"/>
  <c r="H32"/>
  <c r="I2"/>
  <c r="I32"/>
  <c r="J2"/>
  <c r="J32"/>
  <c r="K32"/>
  <c r="C34"/>
  <c r="D3"/>
  <c r="D33"/>
  <c r="E3"/>
  <c r="E33"/>
  <c r="F3"/>
  <c r="F33"/>
  <c r="G3"/>
  <c r="G33"/>
  <c r="H3"/>
  <c r="H33"/>
  <c r="I3"/>
  <c r="I33"/>
  <c r="J3"/>
  <c r="J33"/>
  <c r="K33"/>
  <c r="C35"/>
  <c r="C40"/>
  <c r="C41"/>
  <c r="D40"/>
  <c r="E40"/>
  <c r="F40"/>
  <c r="G40"/>
  <c r="H40"/>
  <c r="I40"/>
  <c r="J40"/>
  <c r="K40"/>
  <c r="C42"/>
  <c r="D41"/>
  <c r="E41"/>
  <c r="F41"/>
  <c r="G41"/>
  <c r="H41"/>
  <c r="I41"/>
  <c r="J41"/>
  <c r="K41"/>
  <c r="C43"/>
  <c r="C45"/>
  <c r="C47"/>
  <c r="C48"/>
  <c r="D45"/>
  <c r="D47"/>
  <c r="D48"/>
  <c r="E45"/>
  <c r="E47"/>
  <c r="E48"/>
  <c r="F45"/>
  <c r="F47"/>
  <c r="F48"/>
  <c r="G45"/>
  <c r="G47"/>
  <c r="G48"/>
  <c r="H45"/>
  <c r="H47"/>
  <c r="H48"/>
  <c r="I45"/>
  <c r="I47"/>
  <c r="I48"/>
  <c r="J45"/>
  <c r="J47"/>
  <c r="J48"/>
  <c r="K48"/>
  <c r="C50"/>
  <c r="C49"/>
  <c r="D49"/>
  <c r="E49"/>
  <c r="F49"/>
  <c r="G49"/>
  <c r="H49"/>
  <c r="I49"/>
  <c r="J49"/>
  <c r="K49"/>
  <c r="J46"/>
  <c r="I46"/>
  <c r="H46"/>
  <c r="G46"/>
  <c r="F46"/>
  <c r="E46"/>
  <c r="D46"/>
  <c r="C46"/>
  <c r="C24"/>
  <c r="D24"/>
  <c r="E24"/>
  <c r="F24"/>
  <c r="G24"/>
  <c r="H24"/>
  <c r="I24"/>
  <c r="J24"/>
  <c r="K24"/>
  <c r="C26"/>
  <c r="C23"/>
  <c r="D23"/>
  <c r="E23"/>
  <c r="F23"/>
  <c r="G23"/>
  <c r="H23"/>
  <c r="I23"/>
  <c r="J23"/>
  <c r="K23"/>
  <c r="C25"/>
  <c r="A58" i="7"/>
  <c r="A57"/>
  <c r="A56"/>
  <c r="A55"/>
  <c r="A54"/>
  <c r="A53"/>
  <c r="A52"/>
  <c r="A51"/>
  <c r="A50"/>
  <c r="A49"/>
  <c r="A48"/>
  <c r="A47"/>
  <c r="A46"/>
  <c r="C102"/>
  <c r="D102"/>
  <c r="E102"/>
  <c r="C99"/>
  <c r="D99"/>
  <c r="E99"/>
  <c r="C97"/>
  <c r="D97"/>
  <c r="E97"/>
  <c r="C93"/>
  <c r="D93"/>
  <c r="E93"/>
  <c r="C90"/>
  <c r="D90"/>
  <c r="E90"/>
  <c r="B102"/>
  <c r="B20"/>
  <c r="B99"/>
  <c r="B17"/>
  <c r="B97"/>
  <c r="B15"/>
  <c r="B93"/>
  <c r="B11"/>
  <c r="B90"/>
  <c r="B8"/>
  <c r="C96"/>
  <c r="D96"/>
  <c r="E96"/>
  <c r="C95"/>
  <c r="D95"/>
  <c r="E95"/>
  <c r="C94"/>
  <c r="D94"/>
  <c r="E94"/>
  <c r="C92"/>
  <c r="D92"/>
  <c r="E92"/>
  <c r="B96"/>
  <c r="B14"/>
  <c r="B95"/>
  <c r="B13"/>
  <c r="B94"/>
  <c r="B12"/>
  <c r="B92"/>
  <c r="B10"/>
  <c r="C101"/>
  <c r="D101"/>
  <c r="E101"/>
  <c r="C100"/>
  <c r="D100"/>
  <c r="E100"/>
  <c r="C98"/>
  <c r="D98"/>
  <c r="E98"/>
  <c r="C91"/>
  <c r="D91"/>
  <c r="E91"/>
  <c r="B101"/>
  <c r="B19"/>
  <c r="B100"/>
  <c r="B18"/>
  <c r="B98"/>
  <c r="B16"/>
  <c r="B91"/>
  <c r="B9"/>
  <c r="I80" i="1"/>
  <c r="H80"/>
  <c r="G80"/>
  <c r="C120"/>
  <c r="C121"/>
  <c r="C122"/>
  <c r="C123"/>
  <c r="C124"/>
  <c r="C125"/>
  <c r="C126"/>
  <c r="D120"/>
  <c r="E120"/>
  <c r="C134"/>
  <c r="D121"/>
  <c r="E121"/>
  <c r="D134"/>
  <c r="D122"/>
  <c r="E122"/>
  <c r="E134"/>
  <c r="D123"/>
  <c r="E123"/>
  <c r="F134"/>
  <c r="D124"/>
  <c r="E124"/>
  <c r="G134"/>
  <c r="D125"/>
  <c r="E125"/>
  <c r="H134"/>
  <c r="J149"/>
  <c r="J148"/>
  <c r="J147"/>
  <c r="J146"/>
  <c r="J145"/>
  <c r="J144"/>
  <c r="J143"/>
  <c r="J142"/>
  <c r="J141"/>
  <c r="J140"/>
  <c r="J139"/>
  <c r="J138"/>
  <c r="J137"/>
  <c r="C62"/>
  <c r="C61"/>
  <c r="C63"/>
  <c r="C64"/>
  <c r="C65"/>
  <c r="C66"/>
  <c r="C68"/>
  <c r="D62"/>
  <c r="E62"/>
  <c r="D77"/>
  <c r="D61"/>
  <c r="E61"/>
  <c r="C77"/>
  <c r="F80"/>
  <c r="E80"/>
  <c r="D80"/>
  <c r="C80"/>
  <c r="C7"/>
  <c r="D63"/>
  <c r="E63"/>
  <c r="D64"/>
  <c r="E64"/>
  <c r="D65"/>
  <c r="E65"/>
  <c r="D66"/>
  <c r="E66"/>
  <c r="C67"/>
  <c r="D67"/>
  <c r="E67"/>
  <c r="K92"/>
  <c r="K91"/>
  <c r="K90"/>
  <c r="K89"/>
  <c r="K88"/>
  <c r="K87"/>
  <c r="K86"/>
  <c r="K85"/>
  <c r="K84"/>
  <c r="K83"/>
  <c r="K80"/>
  <c r="E126"/>
  <c r="D126"/>
  <c r="I77"/>
  <c r="H77"/>
  <c r="G77"/>
  <c r="F77"/>
  <c r="E77"/>
  <c r="E68"/>
  <c r="D68"/>
  <c r="C38"/>
  <c r="C39"/>
  <c r="C40"/>
  <c r="C41"/>
  <c r="C42"/>
  <c r="C43"/>
  <c r="C44"/>
  <c r="C46"/>
  <c r="D38"/>
  <c r="E38"/>
  <c r="D7"/>
  <c r="H7"/>
  <c r="L7"/>
  <c r="N7"/>
  <c r="Q7"/>
  <c r="R7"/>
  <c r="D39"/>
  <c r="E39"/>
  <c r="D40"/>
  <c r="E40"/>
  <c r="D41"/>
  <c r="E41"/>
  <c r="D42"/>
  <c r="E42"/>
  <c r="D43"/>
  <c r="E43"/>
  <c r="D44"/>
  <c r="E44"/>
  <c r="C45"/>
  <c r="D45"/>
  <c r="E45"/>
  <c r="C8"/>
  <c r="D8"/>
  <c r="H8"/>
  <c r="L8"/>
  <c r="N8"/>
  <c r="Q8"/>
  <c r="R8"/>
  <c r="C9"/>
  <c r="D9"/>
  <c r="H9"/>
  <c r="L9"/>
  <c r="N9"/>
  <c r="Q9"/>
  <c r="R9"/>
  <c r="C10"/>
  <c r="D10"/>
  <c r="H10"/>
  <c r="L10"/>
  <c r="N10"/>
  <c r="Q10"/>
  <c r="R10"/>
  <c r="C11"/>
  <c r="D11"/>
  <c r="H11"/>
  <c r="L11"/>
  <c r="N11"/>
  <c r="Q11"/>
  <c r="R11"/>
  <c r="C12"/>
  <c r="D12"/>
  <c r="H12"/>
  <c r="L12"/>
  <c r="N12"/>
  <c r="Q12"/>
  <c r="R12"/>
  <c r="C13"/>
  <c r="D13"/>
  <c r="H13"/>
  <c r="L13"/>
  <c r="N13"/>
  <c r="Q13"/>
  <c r="R13"/>
  <c r="C14"/>
  <c r="D14"/>
  <c r="H14"/>
  <c r="L14"/>
  <c r="N14"/>
  <c r="Q14"/>
  <c r="R14"/>
  <c r="R15"/>
  <c r="E46"/>
  <c r="Q15"/>
  <c r="C15"/>
  <c r="N15"/>
  <c r="D15"/>
  <c r="E15"/>
  <c r="F15"/>
  <c r="G15"/>
  <c r="H15"/>
  <c r="I15"/>
  <c r="J15"/>
  <c r="K15"/>
  <c r="L15"/>
  <c r="M15"/>
  <c r="O15"/>
  <c r="P15"/>
  <c r="D46"/>
  <c r="I82"/>
  <c r="H82"/>
  <c r="G82"/>
  <c r="F82"/>
  <c r="E82"/>
  <c r="D82"/>
  <c r="I81"/>
  <c r="H81"/>
  <c r="G81"/>
  <c r="F81"/>
  <c r="E81"/>
  <c r="D81"/>
  <c r="C82"/>
  <c r="K82"/>
  <c r="C81"/>
  <c r="K81"/>
  <c r="AL74" i="6"/>
  <c r="AL75"/>
  <c r="AL76"/>
  <c r="AL77"/>
  <c r="AL78"/>
  <c r="AL79"/>
  <c r="AL80"/>
  <c r="AL81"/>
  <c r="AL82"/>
  <c r="AL83"/>
  <c r="AL84"/>
  <c r="AL85"/>
  <c r="AL86"/>
  <c r="AL87"/>
  <c r="C98"/>
  <c r="AT74"/>
  <c r="AT75"/>
  <c r="AT76"/>
  <c r="AT77"/>
  <c r="AT78"/>
  <c r="AT79"/>
  <c r="AT80"/>
  <c r="AT81"/>
  <c r="AT82"/>
  <c r="AT83"/>
  <c r="AT84"/>
  <c r="AT85"/>
  <c r="AT86"/>
  <c r="AT87"/>
  <c r="C106"/>
  <c r="C108"/>
  <c r="D2"/>
  <c r="C109"/>
  <c r="AU74"/>
  <c r="AU75"/>
  <c r="AU76"/>
  <c r="AU77"/>
  <c r="AU78"/>
  <c r="AU79"/>
  <c r="AU80"/>
  <c r="AU81"/>
  <c r="AU82"/>
  <c r="AU83"/>
  <c r="AU84"/>
  <c r="AU85"/>
  <c r="AU86"/>
  <c r="AU87"/>
  <c r="D106"/>
  <c r="D108"/>
  <c r="E2"/>
  <c r="D109"/>
  <c r="AV74"/>
  <c r="AV75"/>
  <c r="AV76"/>
  <c r="AV77"/>
  <c r="AV78"/>
  <c r="AV79"/>
  <c r="AV80"/>
  <c r="AV81"/>
  <c r="AV82"/>
  <c r="AV83"/>
  <c r="AV84"/>
  <c r="AV85"/>
  <c r="AV86"/>
  <c r="AV87"/>
  <c r="E106"/>
  <c r="E108"/>
  <c r="F2"/>
  <c r="E109"/>
  <c r="AW74"/>
  <c r="AW75"/>
  <c r="AW76"/>
  <c r="AW77"/>
  <c r="AW78"/>
  <c r="AW79"/>
  <c r="AW80"/>
  <c r="AW81"/>
  <c r="AW82"/>
  <c r="AW83"/>
  <c r="AW84"/>
  <c r="AW85"/>
  <c r="AW86"/>
  <c r="AW87"/>
  <c r="F106"/>
  <c r="F108"/>
  <c r="G2"/>
  <c r="F109"/>
  <c r="AX74"/>
  <c r="AX75"/>
  <c r="AX76"/>
  <c r="AX77"/>
  <c r="AX78"/>
  <c r="AX79"/>
  <c r="AX80"/>
  <c r="AX81"/>
  <c r="AX82"/>
  <c r="AX83"/>
  <c r="AX84"/>
  <c r="AX85"/>
  <c r="AX86"/>
  <c r="AX87"/>
  <c r="G106"/>
  <c r="G108"/>
  <c r="H2"/>
  <c r="G109"/>
  <c r="AY74"/>
  <c r="AY75"/>
  <c r="AY76"/>
  <c r="AY77"/>
  <c r="AY78"/>
  <c r="AY79"/>
  <c r="AY80"/>
  <c r="AY81"/>
  <c r="AY82"/>
  <c r="AY83"/>
  <c r="AY84"/>
  <c r="AY85"/>
  <c r="AY86"/>
  <c r="AY87"/>
  <c r="H106"/>
  <c r="H108"/>
  <c r="I2"/>
  <c r="H109"/>
  <c r="AZ74"/>
  <c r="AZ75"/>
  <c r="AZ76"/>
  <c r="AZ77"/>
  <c r="AZ78"/>
  <c r="AZ79"/>
  <c r="AZ80"/>
  <c r="AZ81"/>
  <c r="AZ82"/>
  <c r="AZ83"/>
  <c r="AZ84"/>
  <c r="AZ85"/>
  <c r="AZ86"/>
  <c r="AZ87"/>
  <c r="I106"/>
  <c r="I108"/>
  <c r="J2"/>
  <c r="I109"/>
  <c r="BA74"/>
  <c r="BA75"/>
  <c r="BA76"/>
  <c r="BA77"/>
  <c r="BA78"/>
  <c r="BA79"/>
  <c r="BA80"/>
  <c r="BA81"/>
  <c r="BA82"/>
  <c r="BA83"/>
  <c r="BA84"/>
  <c r="BA85"/>
  <c r="BA86"/>
  <c r="BA87"/>
  <c r="J106"/>
  <c r="J108"/>
  <c r="J109"/>
  <c r="K109"/>
  <c r="C111"/>
  <c r="C110"/>
  <c r="D110"/>
  <c r="E110"/>
  <c r="F110"/>
  <c r="G110"/>
  <c r="H110"/>
  <c r="I110"/>
  <c r="J110"/>
  <c r="K110"/>
  <c r="BA88"/>
  <c r="J107"/>
  <c r="AZ88"/>
  <c r="I107"/>
  <c r="AY88"/>
  <c r="H107"/>
  <c r="AX88"/>
  <c r="G107"/>
  <c r="AW88"/>
  <c r="F107"/>
  <c r="AV88"/>
  <c r="E107"/>
  <c r="AU88"/>
  <c r="D107"/>
  <c r="AT88"/>
  <c r="C107"/>
  <c r="C100"/>
  <c r="C102"/>
  <c r="AM74"/>
  <c r="AM75"/>
  <c r="AM76"/>
  <c r="AM77"/>
  <c r="AM78"/>
  <c r="AM79"/>
  <c r="AM80"/>
  <c r="AM81"/>
  <c r="AM82"/>
  <c r="AM83"/>
  <c r="AM84"/>
  <c r="AM85"/>
  <c r="AM86"/>
  <c r="AM87"/>
  <c r="D98"/>
  <c r="D100"/>
  <c r="D102"/>
  <c r="AN74"/>
  <c r="AN75"/>
  <c r="AN76"/>
  <c r="AN77"/>
  <c r="AN78"/>
  <c r="AN79"/>
  <c r="AN80"/>
  <c r="AN81"/>
  <c r="AN82"/>
  <c r="AN83"/>
  <c r="AN84"/>
  <c r="AN85"/>
  <c r="AN86"/>
  <c r="AN87"/>
  <c r="E98"/>
  <c r="E100"/>
  <c r="E102"/>
  <c r="AO74"/>
  <c r="AO75"/>
  <c r="AO76"/>
  <c r="AO77"/>
  <c r="AO78"/>
  <c r="AO79"/>
  <c r="AO80"/>
  <c r="AO81"/>
  <c r="AO82"/>
  <c r="AO83"/>
  <c r="AO84"/>
  <c r="AO85"/>
  <c r="AO86"/>
  <c r="AO87"/>
  <c r="F98"/>
  <c r="F100"/>
  <c r="F102"/>
  <c r="AP74"/>
  <c r="AP75"/>
  <c r="AP76"/>
  <c r="AP77"/>
  <c r="AP78"/>
  <c r="AP79"/>
  <c r="AP80"/>
  <c r="AP81"/>
  <c r="AP82"/>
  <c r="AP83"/>
  <c r="AP84"/>
  <c r="AP85"/>
  <c r="AP86"/>
  <c r="AP87"/>
  <c r="G98"/>
  <c r="G100"/>
  <c r="G102"/>
  <c r="AQ74"/>
  <c r="AQ75"/>
  <c r="AQ76"/>
  <c r="AQ77"/>
  <c r="AQ78"/>
  <c r="AQ79"/>
  <c r="AQ80"/>
  <c r="AQ81"/>
  <c r="AQ82"/>
  <c r="AQ83"/>
  <c r="AQ84"/>
  <c r="AQ85"/>
  <c r="AQ86"/>
  <c r="AQ87"/>
  <c r="H98"/>
  <c r="H100"/>
  <c r="H102"/>
  <c r="AR74"/>
  <c r="AR75"/>
  <c r="AR76"/>
  <c r="AR77"/>
  <c r="AR78"/>
  <c r="AR79"/>
  <c r="AR80"/>
  <c r="AR81"/>
  <c r="AR82"/>
  <c r="AR83"/>
  <c r="AR84"/>
  <c r="AR85"/>
  <c r="AR86"/>
  <c r="AR87"/>
  <c r="I98"/>
  <c r="I100"/>
  <c r="I102"/>
  <c r="AS74"/>
  <c r="AS75"/>
  <c r="AS76"/>
  <c r="AS77"/>
  <c r="AS78"/>
  <c r="AS79"/>
  <c r="AS80"/>
  <c r="AS81"/>
  <c r="AS82"/>
  <c r="AS83"/>
  <c r="AS84"/>
  <c r="AS85"/>
  <c r="AS86"/>
  <c r="AS87"/>
  <c r="J98"/>
  <c r="J100"/>
  <c r="J102"/>
  <c r="K102"/>
  <c r="C104"/>
  <c r="C101"/>
  <c r="D101"/>
  <c r="E101"/>
  <c r="F101"/>
  <c r="G101"/>
  <c r="H101"/>
  <c r="I101"/>
  <c r="J101"/>
  <c r="K101"/>
  <c r="C103"/>
  <c r="AS88"/>
  <c r="J99"/>
  <c r="AR88"/>
  <c r="I99"/>
  <c r="AQ88"/>
  <c r="H99"/>
  <c r="AP88"/>
  <c r="G99"/>
  <c r="AO88"/>
  <c r="F99"/>
  <c r="AN88"/>
  <c r="E99"/>
  <c r="AM88"/>
  <c r="D99"/>
  <c r="AL88"/>
  <c r="C99"/>
  <c r="AU20"/>
  <c r="AU21"/>
  <c r="AU22"/>
  <c r="AU23"/>
  <c r="AU24"/>
  <c r="AU25"/>
  <c r="AU26"/>
  <c r="AU27"/>
  <c r="AU28"/>
  <c r="AU29"/>
  <c r="AU30"/>
  <c r="AU31"/>
  <c r="AU32"/>
  <c r="AU33"/>
  <c r="D52"/>
  <c r="AV20"/>
  <c r="AV21"/>
  <c r="AV22"/>
  <c r="AV23"/>
  <c r="AV24"/>
  <c r="AV25"/>
  <c r="AV26"/>
  <c r="AV27"/>
  <c r="AV28"/>
  <c r="AV29"/>
  <c r="AV30"/>
  <c r="AV31"/>
  <c r="AV32"/>
  <c r="AV33"/>
  <c r="E52"/>
  <c r="AW20"/>
  <c r="AW21"/>
  <c r="AW22"/>
  <c r="AW23"/>
  <c r="AW24"/>
  <c r="AW25"/>
  <c r="AW26"/>
  <c r="AW27"/>
  <c r="AW28"/>
  <c r="AW29"/>
  <c r="AW30"/>
  <c r="AW31"/>
  <c r="AW32"/>
  <c r="AW33"/>
  <c r="F52"/>
  <c r="AX20"/>
  <c r="AX21"/>
  <c r="AX22"/>
  <c r="AX23"/>
  <c r="AX24"/>
  <c r="AX25"/>
  <c r="AX26"/>
  <c r="AX27"/>
  <c r="AX28"/>
  <c r="AX29"/>
  <c r="AX30"/>
  <c r="AX31"/>
  <c r="AX32"/>
  <c r="AX33"/>
  <c r="G52"/>
  <c r="AY20"/>
  <c r="AY21"/>
  <c r="AY22"/>
  <c r="AY23"/>
  <c r="AY24"/>
  <c r="AY25"/>
  <c r="AY26"/>
  <c r="AY27"/>
  <c r="AY28"/>
  <c r="AY29"/>
  <c r="AY30"/>
  <c r="AY31"/>
  <c r="AY32"/>
  <c r="AY33"/>
  <c r="H52"/>
  <c r="AZ20"/>
  <c r="AZ21"/>
  <c r="AZ22"/>
  <c r="AZ23"/>
  <c r="AZ24"/>
  <c r="AZ25"/>
  <c r="AZ26"/>
  <c r="AZ27"/>
  <c r="AZ28"/>
  <c r="AZ29"/>
  <c r="AZ30"/>
  <c r="AZ31"/>
  <c r="AZ32"/>
  <c r="AZ33"/>
  <c r="I52"/>
  <c r="BA20"/>
  <c r="BA21"/>
  <c r="BA22"/>
  <c r="BA23"/>
  <c r="BA24"/>
  <c r="BA25"/>
  <c r="BA26"/>
  <c r="BA27"/>
  <c r="BA28"/>
  <c r="BA29"/>
  <c r="BA30"/>
  <c r="BA31"/>
  <c r="BA32"/>
  <c r="BA33"/>
  <c r="J52"/>
  <c r="AU34"/>
  <c r="D53"/>
  <c r="AV34"/>
  <c r="E53"/>
  <c r="AW34"/>
  <c r="F53"/>
  <c r="AX34"/>
  <c r="G53"/>
  <c r="AY34"/>
  <c r="H53"/>
  <c r="AZ34"/>
  <c r="I53"/>
  <c r="BA34"/>
  <c r="J53"/>
  <c r="AT20"/>
  <c r="AT21"/>
  <c r="AT22"/>
  <c r="AT23"/>
  <c r="AT24"/>
  <c r="AT25"/>
  <c r="AT26"/>
  <c r="AT27"/>
  <c r="AT28"/>
  <c r="AT29"/>
  <c r="AT30"/>
  <c r="AT31"/>
  <c r="AT32"/>
  <c r="AT34"/>
  <c r="C53"/>
  <c r="AT33"/>
  <c r="C52"/>
  <c r="AM20"/>
  <c r="AM21"/>
  <c r="AM22"/>
  <c r="AM23"/>
  <c r="AM24"/>
  <c r="AM25"/>
  <c r="AM26"/>
  <c r="AM27"/>
  <c r="AM28"/>
  <c r="AM29"/>
  <c r="AM30"/>
  <c r="AM31"/>
  <c r="AM32"/>
  <c r="AM33"/>
  <c r="D44"/>
  <c r="AN20"/>
  <c r="AN21"/>
  <c r="AN22"/>
  <c r="AN23"/>
  <c r="AN24"/>
  <c r="AN25"/>
  <c r="AN26"/>
  <c r="AN27"/>
  <c r="AN28"/>
  <c r="AN29"/>
  <c r="AN30"/>
  <c r="AN31"/>
  <c r="AN32"/>
  <c r="AN33"/>
  <c r="E44"/>
  <c r="AO20"/>
  <c r="AO21"/>
  <c r="AO22"/>
  <c r="AO23"/>
  <c r="AO24"/>
  <c r="AO25"/>
  <c r="AO26"/>
  <c r="AO27"/>
  <c r="AO28"/>
  <c r="AO29"/>
  <c r="AO30"/>
  <c r="AO31"/>
  <c r="AO32"/>
  <c r="AO33"/>
  <c r="F44"/>
  <c r="AP20"/>
  <c r="AP21"/>
  <c r="AP22"/>
  <c r="AP23"/>
  <c r="AP24"/>
  <c r="AP25"/>
  <c r="AP26"/>
  <c r="AP27"/>
  <c r="AP28"/>
  <c r="AP29"/>
  <c r="AP30"/>
  <c r="AP31"/>
  <c r="AP32"/>
  <c r="AP33"/>
  <c r="G44"/>
  <c r="AQ20"/>
  <c r="AQ21"/>
  <c r="AQ22"/>
  <c r="AQ23"/>
  <c r="AQ24"/>
  <c r="AQ25"/>
  <c r="AQ26"/>
  <c r="AQ27"/>
  <c r="AQ28"/>
  <c r="AQ29"/>
  <c r="AQ30"/>
  <c r="AQ31"/>
  <c r="AQ32"/>
  <c r="AQ33"/>
  <c r="H44"/>
  <c r="AR20"/>
  <c r="AR21"/>
  <c r="AR22"/>
  <c r="AR23"/>
  <c r="AR24"/>
  <c r="AR25"/>
  <c r="AR26"/>
  <c r="AR27"/>
  <c r="AR28"/>
  <c r="AR29"/>
  <c r="AR30"/>
  <c r="AR31"/>
  <c r="AR32"/>
  <c r="AR33"/>
  <c r="I44"/>
  <c r="AS20"/>
  <c r="AS21"/>
  <c r="AS22"/>
  <c r="AS23"/>
  <c r="AS24"/>
  <c r="AS25"/>
  <c r="AS26"/>
  <c r="AS27"/>
  <c r="AS28"/>
  <c r="AS29"/>
  <c r="AS30"/>
  <c r="AS31"/>
  <c r="AS32"/>
  <c r="AS33"/>
  <c r="J44"/>
  <c r="AM34"/>
  <c r="D45"/>
  <c r="AN34"/>
  <c r="E45"/>
  <c r="AO34"/>
  <c r="F45"/>
  <c r="AP34"/>
  <c r="G45"/>
  <c r="AQ34"/>
  <c r="H45"/>
  <c r="AR34"/>
  <c r="I45"/>
  <c r="AS34"/>
  <c r="J45"/>
  <c r="AL20"/>
  <c r="AL21"/>
  <c r="AL22"/>
  <c r="AL23"/>
  <c r="AL24"/>
  <c r="AL25"/>
  <c r="AL26"/>
  <c r="AL27"/>
  <c r="AL28"/>
  <c r="AL29"/>
  <c r="AL30"/>
  <c r="AL31"/>
  <c r="AL32"/>
  <c r="AL34"/>
  <c r="C45"/>
  <c r="AL33"/>
  <c r="C44"/>
  <c r="C54"/>
  <c r="C55"/>
  <c r="D54"/>
  <c r="D55"/>
  <c r="E54"/>
  <c r="E55"/>
  <c r="F54"/>
  <c r="F55"/>
  <c r="G54"/>
  <c r="G55"/>
  <c r="H54"/>
  <c r="H55"/>
  <c r="I54"/>
  <c r="I55"/>
  <c r="J54"/>
  <c r="J55"/>
  <c r="K55"/>
  <c r="C57"/>
  <c r="C56"/>
  <c r="D56"/>
  <c r="E56"/>
  <c r="F56"/>
  <c r="G56"/>
  <c r="H56"/>
  <c r="I56"/>
  <c r="J56"/>
  <c r="K56"/>
  <c r="C46"/>
  <c r="C48"/>
  <c r="D46"/>
  <c r="D48"/>
  <c r="E46"/>
  <c r="E48"/>
  <c r="F46"/>
  <c r="F48"/>
  <c r="G46"/>
  <c r="G48"/>
  <c r="H46"/>
  <c r="H48"/>
  <c r="I46"/>
  <c r="I48"/>
  <c r="J46"/>
  <c r="J48"/>
  <c r="K48"/>
  <c r="C50"/>
  <c r="C47"/>
  <c r="D47"/>
  <c r="E47"/>
  <c r="F47"/>
  <c r="G47"/>
  <c r="H47"/>
  <c r="I47"/>
  <c r="J47"/>
  <c r="K47"/>
  <c r="C49"/>
  <c r="V74"/>
  <c r="V75"/>
  <c r="V76"/>
  <c r="V77"/>
  <c r="V78"/>
  <c r="V79"/>
  <c r="V80"/>
  <c r="V81"/>
  <c r="V82"/>
  <c r="V83"/>
  <c r="V84"/>
  <c r="V85"/>
  <c r="V86"/>
  <c r="AD74"/>
  <c r="AD75"/>
  <c r="AD76"/>
  <c r="AD77"/>
  <c r="AD78"/>
  <c r="AD79"/>
  <c r="AD80"/>
  <c r="AD81"/>
  <c r="AD82"/>
  <c r="AD83"/>
  <c r="AD84"/>
  <c r="AD85"/>
  <c r="AD86"/>
  <c r="V90"/>
  <c r="C90"/>
  <c r="C92"/>
  <c r="C94"/>
  <c r="W74"/>
  <c r="W75"/>
  <c r="W76"/>
  <c r="W77"/>
  <c r="W78"/>
  <c r="W79"/>
  <c r="W80"/>
  <c r="W81"/>
  <c r="W82"/>
  <c r="W83"/>
  <c r="W84"/>
  <c r="W85"/>
  <c r="W86"/>
  <c r="AE74"/>
  <c r="AE75"/>
  <c r="AE76"/>
  <c r="AE77"/>
  <c r="AE78"/>
  <c r="AE79"/>
  <c r="AE80"/>
  <c r="AE81"/>
  <c r="AE82"/>
  <c r="AE83"/>
  <c r="AE84"/>
  <c r="AE85"/>
  <c r="AE86"/>
  <c r="W90"/>
  <c r="D90"/>
  <c r="D92"/>
  <c r="D94"/>
  <c r="X74"/>
  <c r="X75"/>
  <c r="X76"/>
  <c r="X77"/>
  <c r="X78"/>
  <c r="X79"/>
  <c r="X80"/>
  <c r="X81"/>
  <c r="X82"/>
  <c r="X83"/>
  <c r="X84"/>
  <c r="X85"/>
  <c r="X86"/>
  <c r="AF74"/>
  <c r="AF75"/>
  <c r="AF76"/>
  <c r="AF77"/>
  <c r="AF78"/>
  <c r="AF79"/>
  <c r="AF80"/>
  <c r="AF81"/>
  <c r="AF82"/>
  <c r="AF83"/>
  <c r="AF84"/>
  <c r="AF85"/>
  <c r="AF86"/>
  <c r="X90"/>
  <c r="E90"/>
  <c r="E92"/>
  <c r="E94"/>
  <c r="Y74"/>
  <c r="Y75"/>
  <c r="Y76"/>
  <c r="Y77"/>
  <c r="Y78"/>
  <c r="Y79"/>
  <c r="Y80"/>
  <c r="Y81"/>
  <c r="Y82"/>
  <c r="Y83"/>
  <c r="Y84"/>
  <c r="Y85"/>
  <c r="Y86"/>
  <c r="AG74"/>
  <c r="AG75"/>
  <c r="AG76"/>
  <c r="AG77"/>
  <c r="AG78"/>
  <c r="AG79"/>
  <c r="AG80"/>
  <c r="AG81"/>
  <c r="AG82"/>
  <c r="AG83"/>
  <c r="AG84"/>
  <c r="AG85"/>
  <c r="AG86"/>
  <c r="Y90"/>
  <c r="F90"/>
  <c r="F92"/>
  <c r="F94"/>
  <c r="Z74"/>
  <c r="Z75"/>
  <c r="Z76"/>
  <c r="Z77"/>
  <c r="Z78"/>
  <c r="Z79"/>
  <c r="Z80"/>
  <c r="Z81"/>
  <c r="Z82"/>
  <c r="Z83"/>
  <c r="Z84"/>
  <c r="Z85"/>
  <c r="Z86"/>
  <c r="AH74"/>
  <c r="AH75"/>
  <c r="AH76"/>
  <c r="AH77"/>
  <c r="AH78"/>
  <c r="AH79"/>
  <c r="AH80"/>
  <c r="AH81"/>
  <c r="AH82"/>
  <c r="AH83"/>
  <c r="AH84"/>
  <c r="AH85"/>
  <c r="AH86"/>
  <c r="Z90"/>
  <c r="G90"/>
  <c r="G92"/>
  <c r="G94"/>
  <c r="AA74"/>
  <c r="AA75"/>
  <c r="AA76"/>
  <c r="AA77"/>
  <c r="AA78"/>
  <c r="AA79"/>
  <c r="AA80"/>
  <c r="AA81"/>
  <c r="AA82"/>
  <c r="AA83"/>
  <c r="AA84"/>
  <c r="AA85"/>
  <c r="AA86"/>
  <c r="AI74"/>
  <c r="AI75"/>
  <c r="AI76"/>
  <c r="AI77"/>
  <c r="AI78"/>
  <c r="AI79"/>
  <c r="AI80"/>
  <c r="AI81"/>
  <c r="AI82"/>
  <c r="AI83"/>
  <c r="AI84"/>
  <c r="AI85"/>
  <c r="AI86"/>
  <c r="AA90"/>
  <c r="H90"/>
  <c r="H92"/>
  <c r="H94"/>
  <c r="AB74"/>
  <c r="AB75"/>
  <c r="AB76"/>
  <c r="AB77"/>
  <c r="AB78"/>
  <c r="AB79"/>
  <c r="AB80"/>
  <c r="AB81"/>
  <c r="AB82"/>
  <c r="AB83"/>
  <c r="AB84"/>
  <c r="AB85"/>
  <c r="AB86"/>
  <c r="AJ74"/>
  <c r="AJ75"/>
  <c r="AJ76"/>
  <c r="AJ77"/>
  <c r="AJ78"/>
  <c r="AJ79"/>
  <c r="AJ80"/>
  <c r="AJ81"/>
  <c r="AJ82"/>
  <c r="AJ83"/>
  <c r="AJ84"/>
  <c r="AJ85"/>
  <c r="AJ86"/>
  <c r="AB90"/>
  <c r="I90"/>
  <c r="I92"/>
  <c r="I94"/>
  <c r="AC74"/>
  <c r="AC75"/>
  <c r="AC76"/>
  <c r="AC77"/>
  <c r="AC78"/>
  <c r="AC79"/>
  <c r="AC80"/>
  <c r="AC81"/>
  <c r="AC82"/>
  <c r="AC83"/>
  <c r="AC84"/>
  <c r="AC85"/>
  <c r="AC86"/>
  <c r="AK74"/>
  <c r="AK75"/>
  <c r="AK76"/>
  <c r="AK77"/>
  <c r="AK78"/>
  <c r="AK79"/>
  <c r="AK80"/>
  <c r="AK81"/>
  <c r="AK82"/>
  <c r="AK83"/>
  <c r="AK84"/>
  <c r="AK85"/>
  <c r="AK86"/>
  <c r="AC90"/>
  <c r="J90"/>
  <c r="J92"/>
  <c r="J94"/>
  <c r="K94"/>
  <c r="C96"/>
  <c r="C2"/>
  <c r="C93"/>
  <c r="D93"/>
  <c r="E93"/>
  <c r="F93"/>
  <c r="G93"/>
  <c r="H93"/>
  <c r="I93"/>
  <c r="J93"/>
  <c r="K93"/>
  <c r="C95"/>
  <c r="AC91"/>
  <c r="J91"/>
  <c r="AB91"/>
  <c r="I91"/>
  <c r="AA91"/>
  <c r="H91"/>
  <c r="Z91"/>
  <c r="G91"/>
  <c r="Y91"/>
  <c r="F91"/>
  <c r="X91"/>
  <c r="E91"/>
  <c r="W91"/>
  <c r="D91"/>
  <c r="V91"/>
  <c r="C91"/>
  <c r="L74"/>
  <c r="L75"/>
  <c r="L76"/>
  <c r="L77"/>
  <c r="L78"/>
  <c r="L79"/>
  <c r="L80"/>
  <c r="L81"/>
  <c r="L82"/>
  <c r="L83"/>
  <c r="L84"/>
  <c r="L85"/>
  <c r="L86"/>
  <c r="L87"/>
  <c r="C82"/>
  <c r="C84"/>
  <c r="C86"/>
  <c r="M74"/>
  <c r="M75"/>
  <c r="M76"/>
  <c r="M77"/>
  <c r="M78"/>
  <c r="M79"/>
  <c r="M80"/>
  <c r="M81"/>
  <c r="M82"/>
  <c r="M83"/>
  <c r="M84"/>
  <c r="M85"/>
  <c r="M86"/>
  <c r="M87"/>
  <c r="D82"/>
  <c r="D84"/>
  <c r="D86"/>
  <c r="N74"/>
  <c r="N75"/>
  <c r="N76"/>
  <c r="N77"/>
  <c r="N78"/>
  <c r="N79"/>
  <c r="N80"/>
  <c r="N81"/>
  <c r="N82"/>
  <c r="N83"/>
  <c r="N84"/>
  <c r="N85"/>
  <c r="N86"/>
  <c r="N87"/>
  <c r="E82"/>
  <c r="E84"/>
  <c r="E86"/>
  <c r="O74"/>
  <c r="O75"/>
  <c r="O76"/>
  <c r="O77"/>
  <c r="O78"/>
  <c r="O79"/>
  <c r="O80"/>
  <c r="O81"/>
  <c r="O82"/>
  <c r="O83"/>
  <c r="O84"/>
  <c r="O85"/>
  <c r="O86"/>
  <c r="O87"/>
  <c r="F82"/>
  <c r="F84"/>
  <c r="F86"/>
  <c r="P74"/>
  <c r="P75"/>
  <c r="P76"/>
  <c r="P77"/>
  <c r="P78"/>
  <c r="P79"/>
  <c r="P80"/>
  <c r="P81"/>
  <c r="P82"/>
  <c r="P83"/>
  <c r="P84"/>
  <c r="P85"/>
  <c r="P86"/>
  <c r="P87"/>
  <c r="G82"/>
  <c r="G84"/>
  <c r="G86"/>
  <c r="Q74"/>
  <c r="Q75"/>
  <c r="Q76"/>
  <c r="Q77"/>
  <c r="Q78"/>
  <c r="Q79"/>
  <c r="Q80"/>
  <c r="Q81"/>
  <c r="Q82"/>
  <c r="Q83"/>
  <c r="Q84"/>
  <c r="Q85"/>
  <c r="Q86"/>
  <c r="Q87"/>
  <c r="H82"/>
  <c r="H84"/>
  <c r="H86"/>
  <c r="R74"/>
  <c r="R75"/>
  <c r="R76"/>
  <c r="R77"/>
  <c r="R78"/>
  <c r="R79"/>
  <c r="R80"/>
  <c r="R81"/>
  <c r="R82"/>
  <c r="R83"/>
  <c r="R84"/>
  <c r="R85"/>
  <c r="R86"/>
  <c r="R87"/>
  <c r="I82"/>
  <c r="I84"/>
  <c r="I86"/>
  <c r="S74"/>
  <c r="S75"/>
  <c r="S76"/>
  <c r="S77"/>
  <c r="S78"/>
  <c r="S79"/>
  <c r="S80"/>
  <c r="S81"/>
  <c r="S82"/>
  <c r="S83"/>
  <c r="S84"/>
  <c r="S85"/>
  <c r="S86"/>
  <c r="S87"/>
  <c r="J82"/>
  <c r="J84"/>
  <c r="J86"/>
  <c r="K86"/>
  <c r="C88"/>
  <c r="C85"/>
  <c r="D85"/>
  <c r="E85"/>
  <c r="F85"/>
  <c r="G85"/>
  <c r="H85"/>
  <c r="I85"/>
  <c r="J85"/>
  <c r="K85"/>
  <c r="C87"/>
  <c r="S88"/>
  <c r="J83"/>
  <c r="R88"/>
  <c r="I83"/>
  <c r="Q88"/>
  <c r="H83"/>
  <c r="P88"/>
  <c r="G83"/>
  <c r="O88"/>
  <c r="F83"/>
  <c r="N88"/>
  <c r="E83"/>
  <c r="M88"/>
  <c r="D83"/>
  <c r="L88"/>
  <c r="C83"/>
  <c r="AK88"/>
  <c r="AJ88"/>
  <c r="AI88"/>
  <c r="AH88"/>
  <c r="AG88"/>
  <c r="AF88"/>
  <c r="AE88"/>
  <c r="AD88"/>
  <c r="AC88"/>
  <c r="AB88"/>
  <c r="AA88"/>
  <c r="Z88"/>
  <c r="Y88"/>
  <c r="X88"/>
  <c r="W88"/>
  <c r="V88"/>
  <c r="AK87"/>
  <c r="AJ87"/>
  <c r="AI87"/>
  <c r="AH87"/>
  <c r="AG87"/>
  <c r="AF87"/>
  <c r="AE87"/>
  <c r="AD87"/>
  <c r="AC87"/>
  <c r="AB87"/>
  <c r="AA87"/>
  <c r="Z87"/>
  <c r="Y87"/>
  <c r="X87"/>
  <c r="W87"/>
  <c r="V87"/>
  <c r="W20"/>
  <c r="W21"/>
  <c r="W22"/>
  <c r="W23"/>
  <c r="W24"/>
  <c r="W25"/>
  <c r="W26"/>
  <c r="W27"/>
  <c r="W28"/>
  <c r="W29"/>
  <c r="W30"/>
  <c r="W31"/>
  <c r="W32"/>
  <c r="AE20"/>
  <c r="AE21"/>
  <c r="AE22"/>
  <c r="AE23"/>
  <c r="AE24"/>
  <c r="AE25"/>
  <c r="AE26"/>
  <c r="AE27"/>
  <c r="AE28"/>
  <c r="AE29"/>
  <c r="AE30"/>
  <c r="AE31"/>
  <c r="AE32"/>
  <c r="W36"/>
  <c r="D36"/>
  <c r="X20"/>
  <c r="X21"/>
  <c r="X22"/>
  <c r="X23"/>
  <c r="X24"/>
  <c r="X25"/>
  <c r="X26"/>
  <c r="X27"/>
  <c r="X28"/>
  <c r="X29"/>
  <c r="X30"/>
  <c r="X31"/>
  <c r="X32"/>
  <c r="AF20"/>
  <c r="AF21"/>
  <c r="AF22"/>
  <c r="AF23"/>
  <c r="AF24"/>
  <c r="AF25"/>
  <c r="AF26"/>
  <c r="AF27"/>
  <c r="AF28"/>
  <c r="AF29"/>
  <c r="AF30"/>
  <c r="AF31"/>
  <c r="AF32"/>
  <c r="X36"/>
  <c r="E36"/>
  <c r="Y20"/>
  <c r="Y21"/>
  <c r="Y22"/>
  <c r="Y23"/>
  <c r="Y24"/>
  <c r="Y25"/>
  <c r="Y26"/>
  <c r="Y27"/>
  <c r="Y28"/>
  <c r="Y29"/>
  <c r="Y30"/>
  <c r="Y31"/>
  <c r="Y32"/>
  <c r="AG20"/>
  <c r="AG21"/>
  <c r="AG22"/>
  <c r="AG23"/>
  <c r="AG24"/>
  <c r="AG25"/>
  <c r="AG26"/>
  <c r="AG27"/>
  <c r="AG28"/>
  <c r="AG29"/>
  <c r="AG30"/>
  <c r="AG31"/>
  <c r="AG32"/>
  <c r="Y36"/>
  <c r="F36"/>
  <c r="Z20"/>
  <c r="Z21"/>
  <c r="Z22"/>
  <c r="Z23"/>
  <c r="Z24"/>
  <c r="Z25"/>
  <c r="Z26"/>
  <c r="Z27"/>
  <c r="Z28"/>
  <c r="Z29"/>
  <c r="Z30"/>
  <c r="Z31"/>
  <c r="Z32"/>
  <c r="AH20"/>
  <c r="AH21"/>
  <c r="AH22"/>
  <c r="AH23"/>
  <c r="AH24"/>
  <c r="AH25"/>
  <c r="AH26"/>
  <c r="AH27"/>
  <c r="AH28"/>
  <c r="AH29"/>
  <c r="AH30"/>
  <c r="AH31"/>
  <c r="AH32"/>
  <c r="Z36"/>
  <c r="G36"/>
  <c r="AA20"/>
  <c r="AA21"/>
  <c r="AA22"/>
  <c r="AA23"/>
  <c r="AA24"/>
  <c r="AA25"/>
  <c r="AA26"/>
  <c r="AA27"/>
  <c r="AA28"/>
  <c r="AA29"/>
  <c r="AA30"/>
  <c r="AA31"/>
  <c r="AA32"/>
  <c r="AI20"/>
  <c r="AI21"/>
  <c r="AI22"/>
  <c r="AI23"/>
  <c r="AI24"/>
  <c r="AI25"/>
  <c r="AI26"/>
  <c r="AI27"/>
  <c r="AI28"/>
  <c r="AI29"/>
  <c r="AI30"/>
  <c r="AI31"/>
  <c r="AI32"/>
  <c r="AA36"/>
  <c r="H36"/>
  <c r="AB20"/>
  <c r="AB21"/>
  <c r="AB22"/>
  <c r="AB23"/>
  <c r="AB24"/>
  <c r="AB25"/>
  <c r="AB26"/>
  <c r="AB27"/>
  <c r="AB28"/>
  <c r="AB29"/>
  <c r="AB30"/>
  <c r="AB31"/>
  <c r="AB32"/>
  <c r="AJ20"/>
  <c r="AJ21"/>
  <c r="AJ22"/>
  <c r="AJ23"/>
  <c r="AJ24"/>
  <c r="AJ25"/>
  <c r="AJ26"/>
  <c r="AJ27"/>
  <c r="AJ28"/>
  <c r="AJ29"/>
  <c r="AJ30"/>
  <c r="AJ31"/>
  <c r="AJ32"/>
  <c r="AB36"/>
  <c r="I36"/>
  <c r="AC20"/>
  <c r="AC21"/>
  <c r="AC22"/>
  <c r="AC23"/>
  <c r="AC24"/>
  <c r="AC25"/>
  <c r="AC26"/>
  <c r="AC27"/>
  <c r="AC28"/>
  <c r="AC29"/>
  <c r="AC30"/>
  <c r="AC31"/>
  <c r="AC32"/>
  <c r="AK20"/>
  <c r="AK21"/>
  <c r="AK22"/>
  <c r="AK23"/>
  <c r="AK24"/>
  <c r="AK25"/>
  <c r="AK26"/>
  <c r="AK27"/>
  <c r="AK28"/>
  <c r="AK29"/>
  <c r="AK30"/>
  <c r="AK31"/>
  <c r="AK32"/>
  <c r="AC36"/>
  <c r="J36"/>
  <c r="W37"/>
  <c r="D37"/>
  <c r="X37"/>
  <c r="E37"/>
  <c r="Y37"/>
  <c r="F37"/>
  <c r="Z37"/>
  <c r="G37"/>
  <c r="AA37"/>
  <c r="H37"/>
  <c r="AB37"/>
  <c r="I37"/>
  <c r="AC37"/>
  <c r="J37"/>
  <c r="V20"/>
  <c r="V21"/>
  <c r="V22"/>
  <c r="V23"/>
  <c r="V24"/>
  <c r="V25"/>
  <c r="V26"/>
  <c r="V27"/>
  <c r="V28"/>
  <c r="V29"/>
  <c r="V30"/>
  <c r="V31"/>
  <c r="V32"/>
  <c r="AD20"/>
  <c r="AD21"/>
  <c r="AD22"/>
  <c r="AD23"/>
  <c r="AD24"/>
  <c r="AD25"/>
  <c r="AD26"/>
  <c r="AD27"/>
  <c r="AD28"/>
  <c r="AD29"/>
  <c r="AD30"/>
  <c r="AD31"/>
  <c r="AD32"/>
  <c r="V37"/>
  <c r="C37"/>
  <c r="V36"/>
  <c r="C36"/>
  <c r="L20"/>
  <c r="L21"/>
  <c r="L22"/>
  <c r="L23"/>
  <c r="L24"/>
  <c r="L25"/>
  <c r="L26"/>
  <c r="L27"/>
  <c r="L28"/>
  <c r="L29"/>
  <c r="L30"/>
  <c r="L31"/>
  <c r="L32"/>
  <c r="L33"/>
  <c r="C28"/>
  <c r="C30"/>
  <c r="C32"/>
  <c r="C31"/>
  <c r="M20"/>
  <c r="M21"/>
  <c r="M22"/>
  <c r="M23"/>
  <c r="M24"/>
  <c r="M25"/>
  <c r="M26"/>
  <c r="M27"/>
  <c r="M28"/>
  <c r="M29"/>
  <c r="M30"/>
  <c r="M31"/>
  <c r="M32"/>
  <c r="M33"/>
  <c r="D28"/>
  <c r="N20"/>
  <c r="N21"/>
  <c r="N22"/>
  <c r="N23"/>
  <c r="N24"/>
  <c r="N25"/>
  <c r="N26"/>
  <c r="N27"/>
  <c r="N28"/>
  <c r="N29"/>
  <c r="N30"/>
  <c r="N31"/>
  <c r="N32"/>
  <c r="N33"/>
  <c r="E28"/>
  <c r="O20"/>
  <c r="O21"/>
  <c r="O22"/>
  <c r="O23"/>
  <c r="O24"/>
  <c r="O25"/>
  <c r="O26"/>
  <c r="O27"/>
  <c r="O28"/>
  <c r="O29"/>
  <c r="O30"/>
  <c r="O31"/>
  <c r="O32"/>
  <c r="O33"/>
  <c r="F28"/>
  <c r="P20"/>
  <c r="P21"/>
  <c r="P22"/>
  <c r="P23"/>
  <c r="P24"/>
  <c r="P25"/>
  <c r="P26"/>
  <c r="P27"/>
  <c r="P28"/>
  <c r="P29"/>
  <c r="P30"/>
  <c r="P31"/>
  <c r="P32"/>
  <c r="P33"/>
  <c r="G28"/>
  <c r="Q20"/>
  <c r="Q21"/>
  <c r="Q22"/>
  <c r="Q23"/>
  <c r="Q24"/>
  <c r="Q25"/>
  <c r="Q26"/>
  <c r="Q27"/>
  <c r="Q28"/>
  <c r="Q29"/>
  <c r="Q30"/>
  <c r="Q31"/>
  <c r="Q32"/>
  <c r="Q33"/>
  <c r="H28"/>
  <c r="R20"/>
  <c r="R21"/>
  <c r="R22"/>
  <c r="R23"/>
  <c r="R24"/>
  <c r="R25"/>
  <c r="R26"/>
  <c r="R27"/>
  <c r="R28"/>
  <c r="R29"/>
  <c r="R30"/>
  <c r="R31"/>
  <c r="R32"/>
  <c r="R33"/>
  <c r="I28"/>
  <c r="S20"/>
  <c r="S21"/>
  <c r="S22"/>
  <c r="S23"/>
  <c r="S24"/>
  <c r="S25"/>
  <c r="S26"/>
  <c r="S27"/>
  <c r="S28"/>
  <c r="S29"/>
  <c r="S30"/>
  <c r="S31"/>
  <c r="S32"/>
  <c r="S33"/>
  <c r="J28"/>
  <c r="M34"/>
  <c r="D29"/>
  <c r="N34"/>
  <c r="E29"/>
  <c r="O34"/>
  <c r="F29"/>
  <c r="P34"/>
  <c r="G29"/>
  <c r="Q34"/>
  <c r="H29"/>
  <c r="R34"/>
  <c r="I29"/>
  <c r="S34"/>
  <c r="J29"/>
  <c r="L34"/>
  <c r="C29"/>
  <c r="C38"/>
  <c r="C40"/>
  <c r="D38"/>
  <c r="D40"/>
  <c r="E38"/>
  <c r="E40"/>
  <c r="F38"/>
  <c r="F40"/>
  <c r="G38"/>
  <c r="G40"/>
  <c r="H38"/>
  <c r="H40"/>
  <c r="I38"/>
  <c r="I40"/>
  <c r="J38"/>
  <c r="J40"/>
  <c r="K40"/>
  <c r="C42"/>
  <c r="C39"/>
  <c r="D39"/>
  <c r="E39"/>
  <c r="F39"/>
  <c r="G39"/>
  <c r="H39"/>
  <c r="I39"/>
  <c r="J39"/>
  <c r="K39"/>
  <c r="C41"/>
  <c r="D30"/>
  <c r="D32"/>
  <c r="E30"/>
  <c r="E32"/>
  <c r="F30"/>
  <c r="F32"/>
  <c r="G30"/>
  <c r="G32"/>
  <c r="H30"/>
  <c r="H32"/>
  <c r="I30"/>
  <c r="I32"/>
  <c r="J30"/>
  <c r="J32"/>
  <c r="K32"/>
  <c r="C34"/>
  <c r="D31"/>
  <c r="E31"/>
  <c r="F31"/>
  <c r="G31"/>
  <c r="H31"/>
  <c r="I31"/>
  <c r="J31"/>
  <c r="K31"/>
  <c r="C33"/>
  <c r="AD33"/>
  <c r="AE33"/>
  <c r="AF33"/>
  <c r="AG33"/>
  <c r="AH33"/>
  <c r="AI33"/>
  <c r="AJ33"/>
  <c r="AK33"/>
  <c r="AD34"/>
  <c r="AE34"/>
  <c r="AF34"/>
  <c r="AG34"/>
  <c r="AH34"/>
  <c r="AI34"/>
  <c r="AJ34"/>
  <c r="AK34"/>
  <c r="W33"/>
  <c r="X33"/>
  <c r="Y33"/>
  <c r="Z33"/>
  <c r="AA33"/>
  <c r="AB33"/>
  <c r="AC33"/>
  <c r="W34"/>
  <c r="X34"/>
  <c r="Y34"/>
  <c r="Z34"/>
  <c r="AA34"/>
  <c r="AB34"/>
  <c r="AC34"/>
  <c r="V34"/>
  <c r="V33"/>
  <c r="D74"/>
  <c r="C74"/>
  <c r="C20"/>
  <c r="J21"/>
  <c r="J75"/>
  <c r="I21"/>
  <c r="I75"/>
  <c r="H21"/>
  <c r="H75"/>
  <c r="G21"/>
  <c r="G75"/>
  <c r="F21"/>
  <c r="F75"/>
  <c r="E21"/>
  <c r="E75"/>
  <c r="D21"/>
  <c r="D75"/>
  <c r="C21"/>
  <c r="C75"/>
  <c r="C76"/>
  <c r="C78"/>
  <c r="D76"/>
  <c r="D78"/>
  <c r="E74"/>
  <c r="E76"/>
  <c r="E78"/>
  <c r="F74"/>
  <c r="F76"/>
  <c r="F78"/>
  <c r="G74"/>
  <c r="G76"/>
  <c r="G78"/>
  <c r="H74"/>
  <c r="H76"/>
  <c r="H78"/>
  <c r="I74"/>
  <c r="I76"/>
  <c r="I78"/>
  <c r="J74"/>
  <c r="J76"/>
  <c r="J78"/>
  <c r="K78"/>
  <c r="C80"/>
  <c r="C22"/>
  <c r="C24"/>
  <c r="D20"/>
  <c r="D22"/>
  <c r="D24"/>
  <c r="E20"/>
  <c r="E22"/>
  <c r="E24"/>
  <c r="F20"/>
  <c r="F22"/>
  <c r="F24"/>
  <c r="G20"/>
  <c r="G22"/>
  <c r="G24"/>
  <c r="H20"/>
  <c r="H22"/>
  <c r="H24"/>
  <c r="I20"/>
  <c r="I22"/>
  <c r="I24"/>
  <c r="J20"/>
  <c r="J22"/>
  <c r="J24"/>
  <c r="K24"/>
  <c r="C26"/>
  <c r="C77"/>
  <c r="D77"/>
  <c r="E77"/>
  <c r="F77"/>
  <c r="G77"/>
  <c r="H77"/>
  <c r="I77"/>
  <c r="J77"/>
  <c r="K77"/>
  <c r="C79"/>
  <c r="K76"/>
  <c r="C23"/>
  <c r="D23"/>
  <c r="E23"/>
  <c r="F23"/>
  <c r="G23"/>
  <c r="H23"/>
  <c r="I23"/>
  <c r="J23"/>
  <c r="K23"/>
  <c r="C25"/>
  <c r="K22"/>
  <c r="C1"/>
  <c r="H64" i="8"/>
  <c r="I287"/>
  <c r="I12"/>
  <c r="H287"/>
  <c r="H12"/>
  <c r="G287"/>
  <c r="G12"/>
  <c r="F287"/>
  <c r="F12"/>
  <c r="E287"/>
  <c r="E12"/>
  <c r="D287"/>
  <c r="D12"/>
  <c r="C287"/>
  <c r="C12"/>
  <c r="B287"/>
  <c r="B12"/>
  <c r="I286"/>
  <c r="H286"/>
  <c r="G286"/>
  <c r="F286"/>
  <c r="E286"/>
  <c r="D286"/>
  <c r="C286"/>
  <c r="B286"/>
  <c r="B79"/>
  <c r="N79"/>
  <c r="N80"/>
  <c r="N81"/>
  <c r="N82"/>
  <c r="N83"/>
  <c r="N84"/>
  <c r="N85"/>
  <c r="N86"/>
  <c r="N87"/>
  <c r="N88"/>
  <c r="N89"/>
  <c r="N90"/>
  <c r="N92"/>
  <c r="M79"/>
  <c r="M80"/>
  <c r="M81"/>
  <c r="M82"/>
  <c r="M83"/>
  <c r="M84"/>
  <c r="M85"/>
  <c r="M86"/>
  <c r="M87"/>
  <c r="M88"/>
  <c r="M89"/>
  <c r="M91"/>
  <c r="M92"/>
  <c r="L79"/>
  <c r="L80"/>
  <c r="L81"/>
  <c r="L82"/>
  <c r="L83"/>
  <c r="L84"/>
  <c r="L85"/>
  <c r="L86"/>
  <c r="L87"/>
  <c r="L88"/>
  <c r="L90"/>
  <c r="L91"/>
  <c r="L92"/>
  <c r="K79"/>
  <c r="K80"/>
  <c r="K81"/>
  <c r="K82"/>
  <c r="K83"/>
  <c r="K84"/>
  <c r="K85"/>
  <c r="K86"/>
  <c r="K87"/>
  <c r="K89"/>
  <c r="K90"/>
  <c r="K91"/>
  <c r="K92"/>
  <c r="J79"/>
  <c r="J80"/>
  <c r="J81"/>
  <c r="J82"/>
  <c r="J83"/>
  <c r="J84"/>
  <c r="J85"/>
  <c r="J86"/>
  <c r="J88"/>
  <c r="J89"/>
  <c r="J90"/>
  <c r="J91"/>
  <c r="J92"/>
  <c r="I79"/>
  <c r="I80"/>
  <c r="I81"/>
  <c r="I82"/>
  <c r="I83"/>
  <c r="I84"/>
  <c r="I85"/>
  <c r="I87"/>
  <c r="I88"/>
  <c r="I89"/>
  <c r="I90"/>
  <c r="I91"/>
  <c r="I92"/>
  <c r="H79"/>
  <c r="H80"/>
  <c r="H81"/>
  <c r="H82"/>
  <c r="H83"/>
  <c r="H84"/>
  <c r="H86"/>
  <c r="H87"/>
  <c r="H88"/>
  <c r="H89"/>
  <c r="H90"/>
  <c r="H91"/>
  <c r="H92"/>
  <c r="G79"/>
  <c r="G80"/>
  <c r="G81"/>
  <c r="G82"/>
  <c r="G83"/>
  <c r="G85"/>
  <c r="G86"/>
  <c r="G87"/>
  <c r="G88"/>
  <c r="G89"/>
  <c r="G90"/>
  <c r="G91"/>
  <c r="G92"/>
  <c r="F79"/>
  <c r="F80"/>
  <c r="F81"/>
  <c r="F82"/>
  <c r="F84"/>
  <c r="F85"/>
  <c r="F86"/>
  <c r="F87"/>
  <c r="F88"/>
  <c r="F89"/>
  <c r="F90"/>
  <c r="F91"/>
  <c r="F92"/>
  <c r="E79"/>
  <c r="E80"/>
  <c r="E81"/>
  <c r="E83"/>
  <c r="E84"/>
  <c r="E85"/>
  <c r="E86"/>
  <c r="E87"/>
  <c r="E88"/>
  <c r="E89"/>
  <c r="E90"/>
  <c r="E91"/>
  <c r="E92"/>
  <c r="D79"/>
  <c r="D80"/>
  <c r="D82"/>
  <c r="D83"/>
  <c r="D84"/>
  <c r="D85"/>
  <c r="D86"/>
  <c r="D87"/>
  <c r="D88"/>
  <c r="D89"/>
  <c r="D90"/>
  <c r="D91"/>
  <c r="D92"/>
  <c r="C79"/>
  <c r="C81"/>
  <c r="C82"/>
  <c r="C83"/>
  <c r="C84"/>
  <c r="C85"/>
  <c r="C86"/>
  <c r="C87"/>
  <c r="C88"/>
  <c r="C89"/>
  <c r="C90"/>
  <c r="C91"/>
  <c r="C92"/>
  <c r="B80"/>
  <c r="B81"/>
  <c r="B82"/>
  <c r="B83"/>
  <c r="B84"/>
  <c r="B85"/>
  <c r="B86"/>
  <c r="B87"/>
  <c r="B88"/>
  <c r="B89"/>
  <c r="B90"/>
  <c r="B91"/>
  <c r="B92"/>
  <c r="K423"/>
  <c r="L427"/>
  <c r="N432"/>
  <c r="N431"/>
  <c r="M431"/>
  <c r="N430"/>
  <c r="M430"/>
  <c r="L430"/>
  <c r="N429"/>
  <c r="M429"/>
  <c r="L429"/>
  <c r="K429"/>
  <c r="N428"/>
  <c r="M428"/>
  <c r="L428"/>
  <c r="K428"/>
  <c r="J428"/>
  <c r="N427"/>
  <c r="M427"/>
  <c r="K427"/>
  <c r="J427"/>
  <c r="I427"/>
  <c r="N426"/>
  <c r="M426"/>
  <c r="L426"/>
  <c r="K426"/>
  <c r="J426"/>
  <c r="I426"/>
  <c r="H426"/>
  <c r="N425"/>
  <c r="M425"/>
  <c r="L425"/>
  <c r="K425"/>
  <c r="J425"/>
  <c r="I425"/>
  <c r="H425"/>
  <c r="G425"/>
  <c r="N424"/>
  <c r="M424"/>
  <c r="L424"/>
  <c r="K424"/>
  <c r="J424"/>
  <c r="I424"/>
  <c r="H424"/>
  <c r="G424"/>
  <c r="F424"/>
  <c r="N423"/>
  <c r="M423"/>
  <c r="L423"/>
  <c r="J423"/>
  <c r="I423"/>
  <c r="H423"/>
  <c r="G423"/>
  <c r="F423"/>
  <c r="N422"/>
  <c r="M422"/>
  <c r="L422"/>
  <c r="K422"/>
  <c r="J422"/>
  <c r="I422"/>
  <c r="H422"/>
  <c r="G422"/>
  <c r="K421"/>
  <c r="D421"/>
  <c r="F422"/>
  <c r="E422"/>
  <c r="D422"/>
  <c r="N421"/>
  <c r="M421"/>
  <c r="L421"/>
  <c r="J421"/>
  <c r="I421"/>
  <c r="H421"/>
  <c r="G421"/>
  <c r="F421"/>
  <c r="E421"/>
  <c r="C421"/>
  <c r="E423"/>
  <c r="N433"/>
  <c r="M432"/>
  <c r="L431"/>
  <c r="K430"/>
  <c r="J429"/>
  <c r="I428"/>
  <c r="H427"/>
  <c r="G426"/>
  <c r="F425"/>
  <c r="E424"/>
  <c r="D423"/>
  <c r="C422"/>
  <c r="B421"/>
  <c r="M433"/>
  <c r="L433"/>
  <c r="K433"/>
  <c r="J433"/>
  <c r="I433"/>
  <c r="H433"/>
  <c r="G433"/>
  <c r="F433"/>
  <c r="E433"/>
  <c r="D433"/>
  <c r="C433"/>
  <c r="B433"/>
  <c r="L432"/>
  <c r="K432"/>
  <c r="J432"/>
  <c r="I432"/>
  <c r="H432"/>
  <c r="G432"/>
  <c r="F432"/>
  <c r="E432"/>
  <c r="D432"/>
  <c r="C432"/>
  <c r="B432"/>
  <c r="K431"/>
  <c r="J431"/>
  <c r="I431"/>
  <c r="H431"/>
  <c r="G431"/>
  <c r="F431"/>
  <c r="E431"/>
  <c r="D431"/>
  <c r="C431"/>
  <c r="B431"/>
  <c r="J430"/>
  <c r="I430"/>
  <c r="H430"/>
  <c r="G430"/>
  <c r="F430"/>
  <c r="E430"/>
  <c r="D430"/>
  <c r="C430"/>
  <c r="B430"/>
  <c r="I429"/>
  <c r="H429"/>
  <c r="G429"/>
  <c r="F429"/>
  <c r="E429"/>
  <c r="D429"/>
  <c r="C429"/>
  <c r="B429"/>
  <c r="H428"/>
  <c r="G428"/>
  <c r="F428"/>
  <c r="E428"/>
  <c r="D428"/>
  <c r="C428"/>
  <c r="B428"/>
  <c r="G427"/>
  <c r="F427"/>
  <c r="E427"/>
  <c r="D427"/>
  <c r="C427"/>
  <c r="B427"/>
  <c r="F426"/>
  <c r="E426"/>
  <c r="D426"/>
  <c r="C426"/>
  <c r="B426"/>
  <c r="E425"/>
  <c r="D425"/>
  <c r="C425"/>
  <c r="B425"/>
  <c r="D424"/>
  <c r="C424"/>
  <c r="B424"/>
  <c r="C423"/>
  <c r="B423"/>
  <c r="B422"/>
  <c r="N91"/>
  <c r="M90"/>
  <c r="L89"/>
  <c r="K88"/>
  <c r="J87"/>
  <c r="I86"/>
  <c r="H85"/>
  <c r="G84"/>
  <c r="F83"/>
  <c r="E82"/>
  <c r="D81"/>
  <c r="C80"/>
  <c r="D57"/>
  <c r="D56"/>
  <c r="D55"/>
  <c r="D54"/>
  <c r="D53"/>
  <c r="D52"/>
  <c r="D51"/>
  <c r="D50"/>
  <c r="I11"/>
  <c r="H11"/>
  <c r="G11"/>
  <c r="F11"/>
  <c r="E11"/>
  <c r="D11"/>
  <c r="C11"/>
  <c r="B11"/>
  <c r="C64"/>
  <c r="B65"/>
  <c r="I70"/>
  <c r="H71"/>
  <c r="I69"/>
  <c r="G71"/>
  <c r="H69"/>
  <c r="G70"/>
  <c r="I68"/>
  <c r="F71"/>
  <c r="H68"/>
  <c r="F70"/>
  <c r="G68"/>
  <c r="F69"/>
  <c r="I67"/>
  <c r="E71"/>
  <c r="H67"/>
  <c r="E70"/>
  <c r="G67"/>
  <c r="E69"/>
  <c r="F67"/>
  <c r="E68"/>
  <c r="E66"/>
  <c r="D67"/>
  <c r="F66"/>
  <c r="D68"/>
  <c r="G66"/>
  <c r="D69"/>
  <c r="H66"/>
  <c r="D70"/>
  <c r="I66"/>
  <c r="D71"/>
  <c r="I65"/>
  <c r="C71"/>
  <c r="H65"/>
  <c r="C70"/>
  <c r="G65"/>
  <c r="C69"/>
  <c r="F65"/>
  <c r="C68"/>
  <c r="E65"/>
  <c r="C67"/>
  <c r="D65"/>
  <c r="C66"/>
  <c r="I64"/>
  <c r="B71"/>
  <c r="B70"/>
  <c r="G64"/>
  <c r="B69"/>
  <c r="F64"/>
  <c r="B68"/>
  <c r="E64"/>
  <c r="B67"/>
  <c r="D64"/>
  <c r="B66"/>
  <c r="H70"/>
  <c r="G69"/>
  <c r="F68"/>
  <c r="I71"/>
  <c r="E67"/>
  <c r="D66"/>
  <c r="C65"/>
  <c r="B64"/>
  <c r="C190" i="5"/>
  <c r="J191"/>
  <c r="I191"/>
  <c r="H191"/>
  <c r="G191"/>
  <c r="F191"/>
  <c r="E191"/>
  <c r="D191"/>
  <c r="C191"/>
  <c r="AN139"/>
  <c r="AN140"/>
  <c r="AN141"/>
  <c r="AN142"/>
  <c r="AN143"/>
  <c r="AN144"/>
  <c r="AN145"/>
  <c r="AN146"/>
  <c r="AN147"/>
  <c r="AN148"/>
  <c r="AN149"/>
  <c r="AN150"/>
  <c r="AN151"/>
  <c r="AN152"/>
  <c r="AN153"/>
  <c r="AN154"/>
  <c r="E163"/>
  <c r="E165"/>
  <c r="E167"/>
  <c r="E2"/>
  <c r="E166"/>
  <c r="AL139"/>
  <c r="AL140"/>
  <c r="AL141"/>
  <c r="AL142"/>
  <c r="AL143"/>
  <c r="AL144"/>
  <c r="AL145"/>
  <c r="AL146"/>
  <c r="AL147"/>
  <c r="AL148"/>
  <c r="AL149"/>
  <c r="AL150"/>
  <c r="AL151"/>
  <c r="AL152"/>
  <c r="AL153"/>
  <c r="AL154"/>
  <c r="C163"/>
  <c r="C165"/>
  <c r="C2"/>
  <c r="C166"/>
  <c r="AT139"/>
  <c r="AT140"/>
  <c r="AT141"/>
  <c r="AT142"/>
  <c r="AT143"/>
  <c r="AT144"/>
  <c r="AT145"/>
  <c r="AT146"/>
  <c r="AT147"/>
  <c r="AT148"/>
  <c r="AT149"/>
  <c r="AT150"/>
  <c r="AT151"/>
  <c r="AT152"/>
  <c r="AT153"/>
  <c r="AT154"/>
  <c r="C171"/>
  <c r="C173"/>
  <c r="C175"/>
  <c r="AU139"/>
  <c r="AU140"/>
  <c r="AU141"/>
  <c r="AU142"/>
  <c r="AU143"/>
  <c r="AU144"/>
  <c r="AU145"/>
  <c r="AU146"/>
  <c r="AU147"/>
  <c r="AU148"/>
  <c r="AU149"/>
  <c r="AU150"/>
  <c r="AU151"/>
  <c r="AU152"/>
  <c r="AU153"/>
  <c r="AU154"/>
  <c r="D171"/>
  <c r="D173"/>
  <c r="D175"/>
  <c r="AV139"/>
  <c r="AV140"/>
  <c r="AV141"/>
  <c r="AV142"/>
  <c r="AV143"/>
  <c r="AV144"/>
  <c r="AV145"/>
  <c r="AV146"/>
  <c r="AV147"/>
  <c r="AV148"/>
  <c r="AV149"/>
  <c r="AV150"/>
  <c r="AV151"/>
  <c r="AV152"/>
  <c r="AV153"/>
  <c r="AV154"/>
  <c r="E171"/>
  <c r="E173"/>
  <c r="E175"/>
  <c r="AW139"/>
  <c r="AW140"/>
  <c r="AW141"/>
  <c r="AW142"/>
  <c r="AW143"/>
  <c r="AW144"/>
  <c r="AW145"/>
  <c r="AW146"/>
  <c r="AW147"/>
  <c r="AW148"/>
  <c r="AW149"/>
  <c r="AW150"/>
  <c r="AW151"/>
  <c r="AW152"/>
  <c r="AW153"/>
  <c r="AW154"/>
  <c r="F171"/>
  <c r="F173"/>
  <c r="F175"/>
  <c r="AX139"/>
  <c r="AX140"/>
  <c r="AX141"/>
  <c r="AX142"/>
  <c r="AX143"/>
  <c r="AX144"/>
  <c r="AX145"/>
  <c r="AX146"/>
  <c r="AX147"/>
  <c r="AX148"/>
  <c r="AX149"/>
  <c r="AX150"/>
  <c r="AX151"/>
  <c r="AX152"/>
  <c r="AX153"/>
  <c r="AX154"/>
  <c r="G171"/>
  <c r="G173"/>
  <c r="G175"/>
  <c r="AY139"/>
  <c r="AY140"/>
  <c r="AY141"/>
  <c r="AY142"/>
  <c r="AY143"/>
  <c r="AY144"/>
  <c r="AY145"/>
  <c r="AY146"/>
  <c r="AY147"/>
  <c r="AY148"/>
  <c r="AY149"/>
  <c r="AY150"/>
  <c r="AY151"/>
  <c r="AY152"/>
  <c r="AY153"/>
  <c r="AY154"/>
  <c r="H171"/>
  <c r="H173"/>
  <c r="H175"/>
  <c r="AZ139"/>
  <c r="AZ140"/>
  <c r="AZ141"/>
  <c r="AZ142"/>
  <c r="AZ143"/>
  <c r="AZ144"/>
  <c r="AZ145"/>
  <c r="AZ146"/>
  <c r="AZ147"/>
  <c r="AZ148"/>
  <c r="AZ149"/>
  <c r="AZ150"/>
  <c r="AZ151"/>
  <c r="AZ152"/>
  <c r="AZ153"/>
  <c r="AZ154"/>
  <c r="I171"/>
  <c r="I173"/>
  <c r="I175"/>
  <c r="BA139"/>
  <c r="BA140"/>
  <c r="BA141"/>
  <c r="BA142"/>
  <c r="BA143"/>
  <c r="BA144"/>
  <c r="BA145"/>
  <c r="BA146"/>
  <c r="BA147"/>
  <c r="BA148"/>
  <c r="BA149"/>
  <c r="BA150"/>
  <c r="BA151"/>
  <c r="BA152"/>
  <c r="BA153"/>
  <c r="BA154"/>
  <c r="J171"/>
  <c r="J173"/>
  <c r="J175"/>
  <c r="K175"/>
  <c r="C177"/>
  <c r="C174"/>
  <c r="D2"/>
  <c r="D174"/>
  <c r="E174"/>
  <c r="F2"/>
  <c r="F174"/>
  <c r="G2"/>
  <c r="G174"/>
  <c r="H2"/>
  <c r="H174"/>
  <c r="I2"/>
  <c r="I174"/>
  <c r="J2"/>
  <c r="J174"/>
  <c r="K174"/>
  <c r="C176"/>
  <c r="BA155"/>
  <c r="J172"/>
  <c r="AZ155"/>
  <c r="I172"/>
  <c r="AY155"/>
  <c r="H172"/>
  <c r="AX155"/>
  <c r="G172"/>
  <c r="AW155"/>
  <c r="F172"/>
  <c r="AV155"/>
  <c r="E172"/>
  <c r="AU155"/>
  <c r="D172"/>
  <c r="AT155"/>
  <c r="C172"/>
  <c r="C167"/>
  <c r="AM139"/>
  <c r="AM140"/>
  <c r="AM141"/>
  <c r="AM142"/>
  <c r="AM143"/>
  <c r="AM144"/>
  <c r="AM145"/>
  <c r="AM146"/>
  <c r="AM147"/>
  <c r="AM148"/>
  <c r="AM149"/>
  <c r="AM150"/>
  <c r="AM151"/>
  <c r="AM152"/>
  <c r="AM153"/>
  <c r="AM154"/>
  <c r="D163"/>
  <c r="D165"/>
  <c r="D167"/>
  <c r="AO139"/>
  <c r="AO140"/>
  <c r="AO141"/>
  <c r="AO142"/>
  <c r="AO143"/>
  <c r="AO144"/>
  <c r="AO145"/>
  <c r="AO146"/>
  <c r="AO147"/>
  <c r="AO148"/>
  <c r="AO149"/>
  <c r="AO150"/>
  <c r="AO151"/>
  <c r="AO152"/>
  <c r="AO153"/>
  <c r="AO154"/>
  <c r="F163"/>
  <c r="F165"/>
  <c r="F167"/>
  <c r="AP139"/>
  <c r="AP140"/>
  <c r="AP141"/>
  <c r="AP142"/>
  <c r="AP143"/>
  <c r="AP144"/>
  <c r="AP145"/>
  <c r="AP146"/>
  <c r="AP147"/>
  <c r="AP148"/>
  <c r="AP149"/>
  <c r="AP150"/>
  <c r="AP151"/>
  <c r="AP152"/>
  <c r="AP153"/>
  <c r="AP154"/>
  <c r="G163"/>
  <c r="G165"/>
  <c r="G167"/>
  <c r="AQ139"/>
  <c r="AQ140"/>
  <c r="AQ141"/>
  <c r="AQ142"/>
  <c r="AQ143"/>
  <c r="AQ144"/>
  <c r="AQ145"/>
  <c r="AQ146"/>
  <c r="AQ147"/>
  <c r="AQ148"/>
  <c r="AQ149"/>
  <c r="AQ150"/>
  <c r="AQ151"/>
  <c r="AQ152"/>
  <c r="AQ153"/>
  <c r="AQ154"/>
  <c r="H163"/>
  <c r="H165"/>
  <c r="H167"/>
  <c r="AR139"/>
  <c r="AR140"/>
  <c r="AR141"/>
  <c r="AR142"/>
  <c r="AR143"/>
  <c r="AR144"/>
  <c r="AR145"/>
  <c r="AR146"/>
  <c r="AR147"/>
  <c r="AR148"/>
  <c r="AR149"/>
  <c r="AR150"/>
  <c r="AR151"/>
  <c r="AR152"/>
  <c r="AR153"/>
  <c r="AR154"/>
  <c r="I163"/>
  <c r="I165"/>
  <c r="I167"/>
  <c r="AS139"/>
  <c r="AS140"/>
  <c r="AS141"/>
  <c r="AS142"/>
  <c r="AS143"/>
  <c r="AS144"/>
  <c r="AS145"/>
  <c r="AS146"/>
  <c r="AS147"/>
  <c r="AS148"/>
  <c r="AS149"/>
  <c r="AS150"/>
  <c r="AS151"/>
  <c r="AS152"/>
  <c r="AS153"/>
  <c r="AS154"/>
  <c r="J163"/>
  <c r="J165"/>
  <c r="J167"/>
  <c r="K167"/>
  <c r="C169"/>
  <c r="D166"/>
  <c r="F166"/>
  <c r="G166"/>
  <c r="H166"/>
  <c r="I166"/>
  <c r="J166"/>
  <c r="K166"/>
  <c r="C168"/>
  <c r="AS155"/>
  <c r="J164"/>
  <c r="AR155"/>
  <c r="I164"/>
  <c r="AQ155"/>
  <c r="H164"/>
  <c r="AP155"/>
  <c r="G164"/>
  <c r="AO155"/>
  <c r="F164"/>
  <c r="AN155"/>
  <c r="E164"/>
  <c r="AM155"/>
  <c r="D164"/>
  <c r="AL155"/>
  <c r="C164"/>
  <c r="AT81"/>
  <c r="AT82"/>
  <c r="AT83"/>
  <c r="AT84"/>
  <c r="AT85"/>
  <c r="AT86"/>
  <c r="AT87"/>
  <c r="AT88"/>
  <c r="AT89"/>
  <c r="AT90"/>
  <c r="AT91"/>
  <c r="AT92"/>
  <c r="AT93"/>
  <c r="AT94"/>
  <c r="AT95"/>
  <c r="AT97"/>
  <c r="C114"/>
  <c r="AT96"/>
  <c r="C113"/>
  <c r="AL81"/>
  <c r="AL82"/>
  <c r="AL83"/>
  <c r="AL84"/>
  <c r="AL85"/>
  <c r="AL86"/>
  <c r="AL87"/>
  <c r="AL88"/>
  <c r="AL89"/>
  <c r="AL90"/>
  <c r="AL91"/>
  <c r="AL92"/>
  <c r="AL93"/>
  <c r="AL94"/>
  <c r="AL95"/>
  <c r="AL97"/>
  <c r="C106"/>
  <c r="AL96"/>
  <c r="C105"/>
  <c r="C115"/>
  <c r="C117"/>
  <c r="AU81"/>
  <c r="AU82"/>
  <c r="AU83"/>
  <c r="AU84"/>
  <c r="AU85"/>
  <c r="AU86"/>
  <c r="AU87"/>
  <c r="AU88"/>
  <c r="AU89"/>
  <c r="AU90"/>
  <c r="AU91"/>
  <c r="AU92"/>
  <c r="AU93"/>
  <c r="AU94"/>
  <c r="AU95"/>
  <c r="AU96"/>
  <c r="D113"/>
  <c r="D115"/>
  <c r="D117"/>
  <c r="AV81"/>
  <c r="AV82"/>
  <c r="AV83"/>
  <c r="AV84"/>
  <c r="AV85"/>
  <c r="AV86"/>
  <c r="AV87"/>
  <c r="AV88"/>
  <c r="AV89"/>
  <c r="AV90"/>
  <c r="AV91"/>
  <c r="AV92"/>
  <c r="AV93"/>
  <c r="AV94"/>
  <c r="AV95"/>
  <c r="AV96"/>
  <c r="E113"/>
  <c r="E115"/>
  <c r="E117"/>
  <c r="AW81"/>
  <c r="AW82"/>
  <c r="AW83"/>
  <c r="AW84"/>
  <c r="AW85"/>
  <c r="AW86"/>
  <c r="AW87"/>
  <c r="AW88"/>
  <c r="AW89"/>
  <c r="AW90"/>
  <c r="AW91"/>
  <c r="AW92"/>
  <c r="AW93"/>
  <c r="AW94"/>
  <c r="AW95"/>
  <c r="AW96"/>
  <c r="F113"/>
  <c r="F115"/>
  <c r="F117"/>
  <c r="AX81"/>
  <c r="AX82"/>
  <c r="AX83"/>
  <c r="AX84"/>
  <c r="AX85"/>
  <c r="AX86"/>
  <c r="AX87"/>
  <c r="AX88"/>
  <c r="AX89"/>
  <c r="AX90"/>
  <c r="AX91"/>
  <c r="AX92"/>
  <c r="AX93"/>
  <c r="AX94"/>
  <c r="AX95"/>
  <c r="AX96"/>
  <c r="G113"/>
  <c r="G115"/>
  <c r="G117"/>
  <c r="AY81"/>
  <c r="AY82"/>
  <c r="AY83"/>
  <c r="AY84"/>
  <c r="AY85"/>
  <c r="AY86"/>
  <c r="AY87"/>
  <c r="AY88"/>
  <c r="AY89"/>
  <c r="AY90"/>
  <c r="AY91"/>
  <c r="AY92"/>
  <c r="AY93"/>
  <c r="AY94"/>
  <c r="AY95"/>
  <c r="AY96"/>
  <c r="H113"/>
  <c r="H115"/>
  <c r="H117"/>
  <c r="AZ81"/>
  <c r="AZ82"/>
  <c r="AZ83"/>
  <c r="AZ84"/>
  <c r="AZ85"/>
  <c r="AZ86"/>
  <c r="AZ87"/>
  <c r="AZ88"/>
  <c r="AZ89"/>
  <c r="AZ90"/>
  <c r="AZ91"/>
  <c r="AZ92"/>
  <c r="AZ93"/>
  <c r="AZ94"/>
  <c r="AZ95"/>
  <c r="AZ96"/>
  <c r="I113"/>
  <c r="I115"/>
  <c r="I117"/>
  <c r="BA81"/>
  <c r="BA82"/>
  <c r="BA83"/>
  <c r="BA84"/>
  <c r="BA85"/>
  <c r="BA86"/>
  <c r="BA87"/>
  <c r="BA88"/>
  <c r="BA89"/>
  <c r="BA90"/>
  <c r="BA91"/>
  <c r="BA92"/>
  <c r="BA93"/>
  <c r="BA94"/>
  <c r="BA95"/>
  <c r="BA96"/>
  <c r="J113"/>
  <c r="J115"/>
  <c r="J117"/>
  <c r="K117"/>
  <c r="C119"/>
  <c r="C116"/>
  <c r="D116"/>
  <c r="E116"/>
  <c r="F116"/>
  <c r="G116"/>
  <c r="H116"/>
  <c r="I116"/>
  <c r="J116"/>
  <c r="K116"/>
  <c r="C118"/>
  <c r="BA97"/>
  <c r="J114"/>
  <c r="AZ97"/>
  <c r="I114"/>
  <c r="AY97"/>
  <c r="H114"/>
  <c r="AX97"/>
  <c r="G114"/>
  <c r="AW97"/>
  <c r="F114"/>
  <c r="AV97"/>
  <c r="E114"/>
  <c r="AU97"/>
  <c r="D114"/>
  <c r="C107"/>
  <c r="C109"/>
  <c r="AM81"/>
  <c r="AM82"/>
  <c r="AM83"/>
  <c r="AM84"/>
  <c r="AM85"/>
  <c r="AM86"/>
  <c r="AM87"/>
  <c r="AM88"/>
  <c r="AM89"/>
  <c r="AM90"/>
  <c r="AM91"/>
  <c r="AM92"/>
  <c r="AM93"/>
  <c r="AM94"/>
  <c r="AM95"/>
  <c r="AM96"/>
  <c r="D105"/>
  <c r="D107"/>
  <c r="D109"/>
  <c r="AN81"/>
  <c r="AN82"/>
  <c r="AN83"/>
  <c r="AN84"/>
  <c r="AN85"/>
  <c r="AN86"/>
  <c r="AN87"/>
  <c r="AN88"/>
  <c r="AN89"/>
  <c r="AN90"/>
  <c r="AN91"/>
  <c r="AN92"/>
  <c r="AN93"/>
  <c r="AN94"/>
  <c r="AN95"/>
  <c r="AN96"/>
  <c r="E105"/>
  <c r="E107"/>
  <c r="E109"/>
  <c r="AO81"/>
  <c r="AO82"/>
  <c r="AO83"/>
  <c r="AO84"/>
  <c r="AO85"/>
  <c r="AO86"/>
  <c r="AO87"/>
  <c r="AO88"/>
  <c r="AO89"/>
  <c r="AO90"/>
  <c r="AO91"/>
  <c r="AO92"/>
  <c r="AO93"/>
  <c r="AO94"/>
  <c r="AO95"/>
  <c r="AO96"/>
  <c r="F105"/>
  <c r="F107"/>
  <c r="F109"/>
  <c r="AP81"/>
  <c r="AP82"/>
  <c r="AP83"/>
  <c r="AP84"/>
  <c r="AP85"/>
  <c r="AP86"/>
  <c r="AP87"/>
  <c r="AP88"/>
  <c r="AP89"/>
  <c r="AP90"/>
  <c r="AP91"/>
  <c r="AP92"/>
  <c r="AP93"/>
  <c r="AP94"/>
  <c r="AP95"/>
  <c r="AP96"/>
  <c r="G105"/>
  <c r="G107"/>
  <c r="G109"/>
  <c r="AQ81"/>
  <c r="AQ82"/>
  <c r="AQ83"/>
  <c r="AQ84"/>
  <c r="AQ85"/>
  <c r="AQ86"/>
  <c r="AQ87"/>
  <c r="AQ88"/>
  <c r="AQ89"/>
  <c r="AQ90"/>
  <c r="AQ91"/>
  <c r="AQ92"/>
  <c r="AQ93"/>
  <c r="AQ94"/>
  <c r="AQ95"/>
  <c r="AQ96"/>
  <c r="H105"/>
  <c r="H107"/>
  <c r="H109"/>
  <c r="AR81"/>
  <c r="AR82"/>
  <c r="AR83"/>
  <c r="AR84"/>
  <c r="AR85"/>
  <c r="AR86"/>
  <c r="AR87"/>
  <c r="AR88"/>
  <c r="AR89"/>
  <c r="AR90"/>
  <c r="AR91"/>
  <c r="AR92"/>
  <c r="AR93"/>
  <c r="AR94"/>
  <c r="AR95"/>
  <c r="AR96"/>
  <c r="I105"/>
  <c r="I107"/>
  <c r="I109"/>
  <c r="AS81"/>
  <c r="AS82"/>
  <c r="AS83"/>
  <c r="AS84"/>
  <c r="AS85"/>
  <c r="AS86"/>
  <c r="AS87"/>
  <c r="AS88"/>
  <c r="AS89"/>
  <c r="AS90"/>
  <c r="AS91"/>
  <c r="AS92"/>
  <c r="AS93"/>
  <c r="AS94"/>
  <c r="AS95"/>
  <c r="AS96"/>
  <c r="J105"/>
  <c r="J107"/>
  <c r="J109"/>
  <c r="K109"/>
  <c r="C111"/>
  <c r="C108"/>
  <c r="D108"/>
  <c r="E108"/>
  <c r="F108"/>
  <c r="G108"/>
  <c r="H108"/>
  <c r="I108"/>
  <c r="J108"/>
  <c r="K108"/>
  <c r="C110"/>
  <c r="AS97"/>
  <c r="J106"/>
  <c r="AR97"/>
  <c r="I106"/>
  <c r="AQ97"/>
  <c r="H106"/>
  <c r="AP97"/>
  <c r="G106"/>
  <c r="AO97"/>
  <c r="F106"/>
  <c r="AN97"/>
  <c r="E106"/>
  <c r="AM97"/>
  <c r="D106"/>
  <c r="AU23"/>
  <c r="AU24"/>
  <c r="AU25"/>
  <c r="AU26"/>
  <c r="AU27"/>
  <c r="AU28"/>
  <c r="AU29"/>
  <c r="AU30"/>
  <c r="AU31"/>
  <c r="AU32"/>
  <c r="AU33"/>
  <c r="AU34"/>
  <c r="AU35"/>
  <c r="AU36"/>
  <c r="AU37"/>
  <c r="AU38"/>
  <c r="D55"/>
  <c r="AV23"/>
  <c r="AV24"/>
  <c r="AV25"/>
  <c r="AV26"/>
  <c r="AV27"/>
  <c r="AV28"/>
  <c r="AV29"/>
  <c r="AV30"/>
  <c r="AV31"/>
  <c r="AV32"/>
  <c r="AV33"/>
  <c r="AV34"/>
  <c r="AV35"/>
  <c r="AV36"/>
  <c r="AV37"/>
  <c r="AV38"/>
  <c r="E55"/>
  <c r="AW23"/>
  <c r="AW24"/>
  <c r="AW25"/>
  <c r="AW26"/>
  <c r="AW27"/>
  <c r="AW28"/>
  <c r="AW29"/>
  <c r="AW30"/>
  <c r="AW31"/>
  <c r="AW32"/>
  <c r="AW33"/>
  <c r="AW34"/>
  <c r="AW35"/>
  <c r="AW36"/>
  <c r="AW37"/>
  <c r="AW38"/>
  <c r="F55"/>
  <c r="AX23"/>
  <c r="AX24"/>
  <c r="AX25"/>
  <c r="AX26"/>
  <c r="AX27"/>
  <c r="AX28"/>
  <c r="AX29"/>
  <c r="AX30"/>
  <c r="AX31"/>
  <c r="AX32"/>
  <c r="AX33"/>
  <c r="AX34"/>
  <c r="AX35"/>
  <c r="AX36"/>
  <c r="AX37"/>
  <c r="AX38"/>
  <c r="G55"/>
  <c r="AY23"/>
  <c r="AY24"/>
  <c r="AY25"/>
  <c r="AY26"/>
  <c r="AY27"/>
  <c r="AY28"/>
  <c r="AY29"/>
  <c r="AY30"/>
  <c r="AY31"/>
  <c r="AY32"/>
  <c r="AY33"/>
  <c r="AY34"/>
  <c r="AY35"/>
  <c r="AY36"/>
  <c r="AY37"/>
  <c r="AY38"/>
  <c r="H55"/>
  <c r="AZ23"/>
  <c r="AZ24"/>
  <c r="AZ25"/>
  <c r="AZ26"/>
  <c r="AZ27"/>
  <c r="AZ28"/>
  <c r="AZ29"/>
  <c r="AZ30"/>
  <c r="AZ31"/>
  <c r="AZ32"/>
  <c r="AZ33"/>
  <c r="AZ34"/>
  <c r="AZ35"/>
  <c r="AZ36"/>
  <c r="AZ37"/>
  <c r="AZ38"/>
  <c r="I55"/>
  <c r="BA23"/>
  <c r="BA24"/>
  <c r="BA25"/>
  <c r="BA26"/>
  <c r="BA27"/>
  <c r="BA28"/>
  <c r="BA29"/>
  <c r="BA30"/>
  <c r="BA31"/>
  <c r="BA32"/>
  <c r="BA33"/>
  <c r="BA34"/>
  <c r="BA35"/>
  <c r="BA36"/>
  <c r="BA37"/>
  <c r="BA38"/>
  <c r="J55"/>
  <c r="AU39"/>
  <c r="D56"/>
  <c r="AV39"/>
  <c r="E56"/>
  <c r="AW39"/>
  <c r="F56"/>
  <c r="AX39"/>
  <c r="G56"/>
  <c r="AY39"/>
  <c r="H56"/>
  <c r="AZ39"/>
  <c r="I56"/>
  <c r="BA39"/>
  <c r="J56"/>
  <c r="AT23"/>
  <c r="AT24"/>
  <c r="AT25"/>
  <c r="AT26"/>
  <c r="AT27"/>
  <c r="AT28"/>
  <c r="AT29"/>
  <c r="AT30"/>
  <c r="AT31"/>
  <c r="AT32"/>
  <c r="AT33"/>
  <c r="AT34"/>
  <c r="AT35"/>
  <c r="AT36"/>
  <c r="AT37"/>
  <c r="AT39"/>
  <c r="C56"/>
  <c r="AT38"/>
  <c r="C55"/>
  <c r="C57"/>
  <c r="C59"/>
  <c r="D57"/>
  <c r="D59"/>
  <c r="E57"/>
  <c r="E59"/>
  <c r="F57"/>
  <c r="F59"/>
  <c r="G57"/>
  <c r="G59"/>
  <c r="H57"/>
  <c r="H59"/>
  <c r="I57"/>
  <c r="I59"/>
  <c r="J57"/>
  <c r="J59"/>
  <c r="K59"/>
  <c r="C61"/>
  <c r="C58"/>
  <c r="D58"/>
  <c r="E58"/>
  <c r="F58"/>
  <c r="G58"/>
  <c r="H58"/>
  <c r="I58"/>
  <c r="J58"/>
  <c r="K58"/>
  <c r="C60"/>
  <c r="AL23"/>
  <c r="AL24"/>
  <c r="AL25"/>
  <c r="AL26"/>
  <c r="AL27"/>
  <c r="AL28"/>
  <c r="AL29"/>
  <c r="AL30"/>
  <c r="AL31"/>
  <c r="AL32"/>
  <c r="AL33"/>
  <c r="AL34"/>
  <c r="AL35"/>
  <c r="AL36"/>
  <c r="AL37"/>
  <c r="AL38"/>
  <c r="C47"/>
  <c r="C49"/>
  <c r="C50"/>
  <c r="AM23"/>
  <c r="AM24"/>
  <c r="AM25"/>
  <c r="AM26"/>
  <c r="AM27"/>
  <c r="AM28"/>
  <c r="AM29"/>
  <c r="AM30"/>
  <c r="AM31"/>
  <c r="AM32"/>
  <c r="AM33"/>
  <c r="AM34"/>
  <c r="AM35"/>
  <c r="AM36"/>
  <c r="AM37"/>
  <c r="AM38"/>
  <c r="D47"/>
  <c r="D49"/>
  <c r="D50"/>
  <c r="AN23"/>
  <c r="AN24"/>
  <c r="AN25"/>
  <c r="AN26"/>
  <c r="AN27"/>
  <c r="AN28"/>
  <c r="AN29"/>
  <c r="AN30"/>
  <c r="AN31"/>
  <c r="AN32"/>
  <c r="AN33"/>
  <c r="AN34"/>
  <c r="AN35"/>
  <c r="AN36"/>
  <c r="AN37"/>
  <c r="AN38"/>
  <c r="E47"/>
  <c r="E49"/>
  <c r="E50"/>
  <c r="AO23"/>
  <c r="AO24"/>
  <c r="AO25"/>
  <c r="AO26"/>
  <c r="AO27"/>
  <c r="AO28"/>
  <c r="AO29"/>
  <c r="AO30"/>
  <c r="AO31"/>
  <c r="AO32"/>
  <c r="AO33"/>
  <c r="AO34"/>
  <c r="AO35"/>
  <c r="AO36"/>
  <c r="AO37"/>
  <c r="AO38"/>
  <c r="F47"/>
  <c r="F49"/>
  <c r="F50"/>
  <c r="AP23"/>
  <c r="AP24"/>
  <c r="AP25"/>
  <c r="AP26"/>
  <c r="AP27"/>
  <c r="AP28"/>
  <c r="AP29"/>
  <c r="AP30"/>
  <c r="AP31"/>
  <c r="AP32"/>
  <c r="AP33"/>
  <c r="AP34"/>
  <c r="AP35"/>
  <c r="AP36"/>
  <c r="AP37"/>
  <c r="AP38"/>
  <c r="G47"/>
  <c r="G49"/>
  <c r="G50"/>
  <c r="AQ23"/>
  <c r="AQ24"/>
  <c r="AQ25"/>
  <c r="AQ26"/>
  <c r="AQ27"/>
  <c r="AQ28"/>
  <c r="AQ29"/>
  <c r="AQ30"/>
  <c r="AQ31"/>
  <c r="AQ32"/>
  <c r="AQ33"/>
  <c r="AQ34"/>
  <c r="AQ35"/>
  <c r="AQ36"/>
  <c r="AQ37"/>
  <c r="AQ38"/>
  <c r="H47"/>
  <c r="H49"/>
  <c r="H50"/>
  <c r="AR23"/>
  <c r="AR24"/>
  <c r="AR25"/>
  <c r="AR26"/>
  <c r="AR27"/>
  <c r="AR28"/>
  <c r="AR29"/>
  <c r="AR30"/>
  <c r="AR31"/>
  <c r="AR32"/>
  <c r="AR33"/>
  <c r="AR34"/>
  <c r="AR35"/>
  <c r="AR36"/>
  <c r="AR37"/>
  <c r="AR38"/>
  <c r="I47"/>
  <c r="I49"/>
  <c r="I50"/>
  <c r="AS23"/>
  <c r="AS24"/>
  <c r="AS25"/>
  <c r="AS26"/>
  <c r="AS27"/>
  <c r="AS28"/>
  <c r="AS29"/>
  <c r="AS30"/>
  <c r="AS31"/>
  <c r="AS32"/>
  <c r="AS33"/>
  <c r="AS34"/>
  <c r="AS35"/>
  <c r="AS36"/>
  <c r="AS37"/>
  <c r="AS38"/>
  <c r="J47"/>
  <c r="J49"/>
  <c r="J50"/>
  <c r="K50"/>
  <c r="C52"/>
  <c r="AM39"/>
  <c r="D48"/>
  <c r="AN39"/>
  <c r="E48"/>
  <c r="AO39"/>
  <c r="F48"/>
  <c r="AP39"/>
  <c r="G48"/>
  <c r="AQ39"/>
  <c r="H48"/>
  <c r="AR39"/>
  <c r="I48"/>
  <c r="AS39"/>
  <c r="J48"/>
  <c r="AL39"/>
  <c r="C48"/>
  <c r="C51"/>
  <c r="D51"/>
  <c r="E51"/>
  <c r="F51"/>
  <c r="G51"/>
  <c r="H51"/>
  <c r="I51"/>
  <c r="J51"/>
  <c r="K51"/>
  <c r="C53"/>
  <c r="Z23"/>
  <c r="V23"/>
  <c r="AE23"/>
  <c r="AF23"/>
  <c r="AG23"/>
  <c r="AH23"/>
  <c r="AI23"/>
  <c r="AJ23"/>
  <c r="AK23"/>
  <c r="AE24"/>
  <c r="AF24"/>
  <c r="AG24"/>
  <c r="AH24"/>
  <c r="AI24"/>
  <c r="AJ24"/>
  <c r="AK24"/>
  <c r="AE25"/>
  <c r="AF25"/>
  <c r="AG25"/>
  <c r="AH25"/>
  <c r="AI25"/>
  <c r="AJ25"/>
  <c r="AK25"/>
  <c r="AE26"/>
  <c r="AF26"/>
  <c r="AG26"/>
  <c r="AH26"/>
  <c r="AI26"/>
  <c r="AJ26"/>
  <c r="AK26"/>
  <c r="AE27"/>
  <c r="AF27"/>
  <c r="AG27"/>
  <c r="AH27"/>
  <c r="AI27"/>
  <c r="AJ27"/>
  <c r="AK27"/>
  <c r="AE28"/>
  <c r="AF28"/>
  <c r="AG28"/>
  <c r="AH28"/>
  <c r="AI28"/>
  <c r="AJ28"/>
  <c r="AK28"/>
  <c r="AE29"/>
  <c r="AF29"/>
  <c r="AG29"/>
  <c r="AH29"/>
  <c r="AI29"/>
  <c r="AJ29"/>
  <c r="AK29"/>
  <c r="AE30"/>
  <c r="AF30"/>
  <c r="AG30"/>
  <c r="AH30"/>
  <c r="AI30"/>
  <c r="AJ30"/>
  <c r="AK30"/>
  <c r="AE31"/>
  <c r="AF31"/>
  <c r="AG31"/>
  <c r="AH31"/>
  <c r="AI31"/>
  <c r="AJ31"/>
  <c r="AK31"/>
  <c r="AE32"/>
  <c r="AF32"/>
  <c r="AG32"/>
  <c r="AH32"/>
  <c r="AI32"/>
  <c r="AJ32"/>
  <c r="AK32"/>
  <c r="AE33"/>
  <c r="AF33"/>
  <c r="AG33"/>
  <c r="AH33"/>
  <c r="AI33"/>
  <c r="AJ33"/>
  <c r="AK33"/>
  <c r="AE34"/>
  <c r="AF34"/>
  <c r="AG34"/>
  <c r="AH34"/>
  <c r="AI34"/>
  <c r="AJ34"/>
  <c r="AK34"/>
  <c r="AE35"/>
  <c r="AF35"/>
  <c r="AG35"/>
  <c r="AH35"/>
  <c r="AI35"/>
  <c r="AJ35"/>
  <c r="AK35"/>
  <c r="AE36"/>
  <c r="AF36"/>
  <c r="AG36"/>
  <c r="AH36"/>
  <c r="AI36"/>
  <c r="AJ36"/>
  <c r="AK36"/>
  <c r="AE37"/>
  <c r="AF37"/>
  <c r="AG37"/>
  <c r="AH37"/>
  <c r="AI37"/>
  <c r="AJ37"/>
  <c r="AK37"/>
  <c r="AD24"/>
  <c r="AD25"/>
  <c r="AD26"/>
  <c r="AD27"/>
  <c r="AD28"/>
  <c r="AD29"/>
  <c r="AD30"/>
  <c r="AD31"/>
  <c r="AD32"/>
  <c r="AD33"/>
  <c r="AD34"/>
  <c r="AD35"/>
  <c r="AD36"/>
  <c r="AD37"/>
  <c r="AD23"/>
  <c r="Y82"/>
  <c r="W82"/>
  <c r="X139"/>
  <c r="X140"/>
  <c r="X141"/>
  <c r="X142"/>
  <c r="X143"/>
  <c r="X144"/>
  <c r="X145"/>
  <c r="X146"/>
  <c r="X147"/>
  <c r="X148"/>
  <c r="X149"/>
  <c r="X150"/>
  <c r="X151"/>
  <c r="X152"/>
  <c r="X153"/>
  <c r="X154"/>
  <c r="AF139"/>
  <c r="AF140"/>
  <c r="AF141"/>
  <c r="AF142"/>
  <c r="AF143"/>
  <c r="AF144"/>
  <c r="AF145"/>
  <c r="AF146"/>
  <c r="AF147"/>
  <c r="AF148"/>
  <c r="AF149"/>
  <c r="AF150"/>
  <c r="AF151"/>
  <c r="AF152"/>
  <c r="AF153"/>
  <c r="AF154"/>
  <c r="X158"/>
  <c r="E155"/>
  <c r="E157"/>
  <c r="E159"/>
  <c r="E158"/>
  <c r="X159"/>
  <c r="E156"/>
  <c r="W139"/>
  <c r="W140"/>
  <c r="W141"/>
  <c r="W142"/>
  <c r="W143"/>
  <c r="W144"/>
  <c r="W145"/>
  <c r="W146"/>
  <c r="W147"/>
  <c r="W148"/>
  <c r="W149"/>
  <c r="W150"/>
  <c r="W151"/>
  <c r="W152"/>
  <c r="W153"/>
  <c r="W154"/>
  <c r="AE139"/>
  <c r="AE140"/>
  <c r="AE141"/>
  <c r="AE142"/>
  <c r="AE143"/>
  <c r="AE144"/>
  <c r="AE145"/>
  <c r="AE146"/>
  <c r="AE147"/>
  <c r="AE148"/>
  <c r="AE149"/>
  <c r="AE150"/>
  <c r="AE151"/>
  <c r="AE152"/>
  <c r="AE153"/>
  <c r="AE154"/>
  <c r="W158"/>
  <c r="D155"/>
  <c r="Y139"/>
  <c r="Y140"/>
  <c r="Y141"/>
  <c r="Y142"/>
  <c r="Y143"/>
  <c r="Y144"/>
  <c r="Y145"/>
  <c r="Y146"/>
  <c r="Y147"/>
  <c r="Y148"/>
  <c r="Y149"/>
  <c r="Y150"/>
  <c r="Y151"/>
  <c r="Y152"/>
  <c r="Y153"/>
  <c r="Y154"/>
  <c r="AG139"/>
  <c r="AG140"/>
  <c r="AG141"/>
  <c r="AG142"/>
  <c r="AG143"/>
  <c r="AG144"/>
  <c r="AG145"/>
  <c r="AG146"/>
  <c r="AG147"/>
  <c r="AG148"/>
  <c r="AG149"/>
  <c r="AG150"/>
  <c r="AG151"/>
  <c r="AG152"/>
  <c r="AG153"/>
  <c r="AG154"/>
  <c r="Y158"/>
  <c r="Z139"/>
  <c r="Z140"/>
  <c r="Z141"/>
  <c r="Z142"/>
  <c r="Z143"/>
  <c r="Z144"/>
  <c r="Z145"/>
  <c r="Z146"/>
  <c r="Z147"/>
  <c r="Z148"/>
  <c r="Z149"/>
  <c r="Z150"/>
  <c r="Z151"/>
  <c r="Z152"/>
  <c r="Z153"/>
  <c r="Z154"/>
  <c r="AH139"/>
  <c r="AH140"/>
  <c r="AH141"/>
  <c r="AH142"/>
  <c r="AH143"/>
  <c r="AH144"/>
  <c r="AH145"/>
  <c r="AH146"/>
  <c r="AH147"/>
  <c r="AH148"/>
  <c r="AH149"/>
  <c r="AH150"/>
  <c r="AH151"/>
  <c r="AH152"/>
  <c r="AH153"/>
  <c r="AH154"/>
  <c r="Z158"/>
  <c r="AA139"/>
  <c r="AA140"/>
  <c r="AA141"/>
  <c r="AA142"/>
  <c r="AA143"/>
  <c r="AA144"/>
  <c r="AA145"/>
  <c r="AA146"/>
  <c r="AA147"/>
  <c r="AA148"/>
  <c r="AA149"/>
  <c r="AA150"/>
  <c r="AA151"/>
  <c r="AA152"/>
  <c r="AA153"/>
  <c r="AA154"/>
  <c r="AI139"/>
  <c r="AI140"/>
  <c r="AI141"/>
  <c r="AI142"/>
  <c r="AI143"/>
  <c r="AI144"/>
  <c r="AI145"/>
  <c r="AI146"/>
  <c r="AI147"/>
  <c r="AI148"/>
  <c r="AI149"/>
  <c r="AI150"/>
  <c r="AI151"/>
  <c r="AI152"/>
  <c r="AI153"/>
  <c r="AI154"/>
  <c r="AA158"/>
  <c r="AB139"/>
  <c r="AB140"/>
  <c r="AB141"/>
  <c r="AB142"/>
  <c r="AB143"/>
  <c r="AB144"/>
  <c r="AB145"/>
  <c r="AB146"/>
  <c r="AB147"/>
  <c r="AB148"/>
  <c r="AB149"/>
  <c r="AB150"/>
  <c r="AB151"/>
  <c r="AB152"/>
  <c r="AB153"/>
  <c r="AB154"/>
  <c r="AJ139"/>
  <c r="AJ140"/>
  <c r="AJ141"/>
  <c r="AJ142"/>
  <c r="AJ143"/>
  <c r="AJ144"/>
  <c r="AJ145"/>
  <c r="AJ146"/>
  <c r="AJ147"/>
  <c r="AJ148"/>
  <c r="AJ149"/>
  <c r="AJ150"/>
  <c r="AJ151"/>
  <c r="AJ152"/>
  <c r="AJ153"/>
  <c r="AJ154"/>
  <c r="AB158"/>
  <c r="AC139"/>
  <c r="AC140"/>
  <c r="AC141"/>
  <c r="AC142"/>
  <c r="AC143"/>
  <c r="AC144"/>
  <c r="AC145"/>
  <c r="AC146"/>
  <c r="AC147"/>
  <c r="AC148"/>
  <c r="AC149"/>
  <c r="AC150"/>
  <c r="AC151"/>
  <c r="AC152"/>
  <c r="AC153"/>
  <c r="AC154"/>
  <c r="AK139"/>
  <c r="AK140"/>
  <c r="AK141"/>
  <c r="AK142"/>
  <c r="AK143"/>
  <c r="AK144"/>
  <c r="AK145"/>
  <c r="AK146"/>
  <c r="AK147"/>
  <c r="AK148"/>
  <c r="AK149"/>
  <c r="AK150"/>
  <c r="AK151"/>
  <c r="AK152"/>
  <c r="AK153"/>
  <c r="AK154"/>
  <c r="AC158"/>
  <c r="W159"/>
  <c r="Y159"/>
  <c r="Z159"/>
  <c r="AA159"/>
  <c r="AB159"/>
  <c r="AC159"/>
  <c r="V139"/>
  <c r="V140"/>
  <c r="V141"/>
  <c r="V142"/>
  <c r="V143"/>
  <c r="V144"/>
  <c r="V145"/>
  <c r="V146"/>
  <c r="V147"/>
  <c r="V148"/>
  <c r="V149"/>
  <c r="V150"/>
  <c r="V151"/>
  <c r="V152"/>
  <c r="V153"/>
  <c r="V154"/>
  <c r="AD139"/>
  <c r="AD140"/>
  <c r="AD141"/>
  <c r="AD142"/>
  <c r="AD143"/>
  <c r="AD144"/>
  <c r="AD145"/>
  <c r="AD146"/>
  <c r="AD147"/>
  <c r="AD148"/>
  <c r="AD149"/>
  <c r="AD150"/>
  <c r="AD151"/>
  <c r="AD152"/>
  <c r="AD153"/>
  <c r="AD154"/>
  <c r="V159"/>
  <c r="V158"/>
  <c r="AE81"/>
  <c r="AF81"/>
  <c r="AG81"/>
  <c r="AH81"/>
  <c r="AI81"/>
  <c r="AJ81"/>
  <c r="AK81"/>
  <c r="AE82"/>
  <c r="AF82"/>
  <c r="AG82"/>
  <c r="AH82"/>
  <c r="AI82"/>
  <c r="AJ82"/>
  <c r="AK82"/>
  <c r="AE83"/>
  <c r="AF83"/>
  <c r="AG83"/>
  <c r="AH83"/>
  <c r="AI83"/>
  <c r="AJ83"/>
  <c r="AK83"/>
  <c r="AE84"/>
  <c r="AF84"/>
  <c r="AG84"/>
  <c r="AH84"/>
  <c r="AI84"/>
  <c r="AJ84"/>
  <c r="AK84"/>
  <c r="AE85"/>
  <c r="AF85"/>
  <c r="AG85"/>
  <c r="AH85"/>
  <c r="AI85"/>
  <c r="AJ85"/>
  <c r="AK85"/>
  <c r="AE86"/>
  <c r="AF86"/>
  <c r="AG86"/>
  <c r="AH86"/>
  <c r="AI86"/>
  <c r="AJ86"/>
  <c r="AK86"/>
  <c r="AE87"/>
  <c r="AF87"/>
  <c r="AG87"/>
  <c r="AH87"/>
  <c r="AI87"/>
  <c r="AJ87"/>
  <c r="AK87"/>
  <c r="AE88"/>
  <c r="AF88"/>
  <c r="AG88"/>
  <c r="AH88"/>
  <c r="AI88"/>
  <c r="AJ88"/>
  <c r="AK88"/>
  <c r="AE89"/>
  <c r="AF89"/>
  <c r="AG89"/>
  <c r="AH89"/>
  <c r="AI89"/>
  <c r="AJ89"/>
  <c r="AK89"/>
  <c r="AE90"/>
  <c r="AF90"/>
  <c r="AG90"/>
  <c r="AH90"/>
  <c r="AI90"/>
  <c r="AJ90"/>
  <c r="AK90"/>
  <c r="AE91"/>
  <c r="AF91"/>
  <c r="AG91"/>
  <c r="AH91"/>
  <c r="AI91"/>
  <c r="AJ91"/>
  <c r="AK91"/>
  <c r="AE92"/>
  <c r="AF92"/>
  <c r="AG92"/>
  <c r="AH92"/>
  <c r="AI92"/>
  <c r="AJ92"/>
  <c r="AK92"/>
  <c r="AE93"/>
  <c r="AF93"/>
  <c r="AG93"/>
  <c r="AH93"/>
  <c r="AI93"/>
  <c r="AJ93"/>
  <c r="AK93"/>
  <c r="AE94"/>
  <c r="AF94"/>
  <c r="AG94"/>
  <c r="AH94"/>
  <c r="AI94"/>
  <c r="AJ94"/>
  <c r="AK94"/>
  <c r="AE95"/>
  <c r="AF95"/>
  <c r="AG95"/>
  <c r="AH95"/>
  <c r="AI95"/>
  <c r="AJ95"/>
  <c r="AK95"/>
  <c r="AD82"/>
  <c r="AD83"/>
  <c r="AD84"/>
  <c r="AD85"/>
  <c r="AD86"/>
  <c r="AD87"/>
  <c r="AD88"/>
  <c r="AD89"/>
  <c r="AD90"/>
  <c r="AD91"/>
  <c r="AD92"/>
  <c r="AD93"/>
  <c r="AD94"/>
  <c r="AD95"/>
  <c r="AD81"/>
  <c r="AI156"/>
  <c r="AE156"/>
  <c r="AF156"/>
  <c r="AG156"/>
  <c r="AH156"/>
  <c r="AJ156"/>
  <c r="AK156"/>
  <c r="AE155"/>
  <c r="AF155"/>
  <c r="AG155"/>
  <c r="AH155"/>
  <c r="AI155"/>
  <c r="AJ155"/>
  <c r="AK155"/>
  <c r="AD156"/>
  <c r="AD155"/>
  <c r="W156"/>
  <c r="X156"/>
  <c r="Y156"/>
  <c r="Z156"/>
  <c r="AA156"/>
  <c r="AB156"/>
  <c r="AC156"/>
  <c r="W155"/>
  <c r="X155"/>
  <c r="Y155"/>
  <c r="Z155"/>
  <c r="AA155"/>
  <c r="AB155"/>
  <c r="AC155"/>
  <c r="V156"/>
  <c r="V155"/>
  <c r="L139"/>
  <c r="L140"/>
  <c r="L141"/>
  <c r="L142"/>
  <c r="L143"/>
  <c r="L144"/>
  <c r="L145"/>
  <c r="L146"/>
  <c r="L147"/>
  <c r="L148"/>
  <c r="L149"/>
  <c r="L150"/>
  <c r="L151"/>
  <c r="L152"/>
  <c r="L153"/>
  <c r="L154"/>
  <c r="L155"/>
  <c r="C147"/>
  <c r="C149"/>
  <c r="C151"/>
  <c r="C150"/>
  <c r="L156"/>
  <c r="C148"/>
  <c r="M139"/>
  <c r="N139"/>
  <c r="O139"/>
  <c r="P139"/>
  <c r="Q139"/>
  <c r="R139"/>
  <c r="S139"/>
  <c r="M140"/>
  <c r="N140"/>
  <c r="O140"/>
  <c r="P140"/>
  <c r="Q140"/>
  <c r="R140"/>
  <c r="S140"/>
  <c r="M141"/>
  <c r="N141"/>
  <c r="O141"/>
  <c r="P141"/>
  <c r="Q141"/>
  <c r="R141"/>
  <c r="S141"/>
  <c r="M142"/>
  <c r="N142"/>
  <c r="O142"/>
  <c r="P142"/>
  <c r="Q142"/>
  <c r="R142"/>
  <c r="S142"/>
  <c r="M143"/>
  <c r="N143"/>
  <c r="O143"/>
  <c r="P143"/>
  <c r="Q143"/>
  <c r="R143"/>
  <c r="S143"/>
  <c r="M144"/>
  <c r="N144"/>
  <c r="O144"/>
  <c r="P144"/>
  <c r="Q144"/>
  <c r="R144"/>
  <c r="S144"/>
  <c r="M145"/>
  <c r="N145"/>
  <c r="O145"/>
  <c r="P145"/>
  <c r="Q145"/>
  <c r="R145"/>
  <c r="S145"/>
  <c r="M146"/>
  <c r="N146"/>
  <c r="O146"/>
  <c r="P146"/>
  <c r="Q146"/>
  <c r="R146"/>
  <c r="S146"/>
  <c r="M147"/>
  <c r="N147"/>
  <c r="O147"/>
  <c r="P147"/>
  <c r="Q147"/>
  <c r="R147"/>
  <c r="S147"/>
  <c r="M148"/>
  <c r="N148"/>
  <c r="O148"/>
  <c r="P148"/>
  <c r="Q148"/>
  <c r="R148"/>
  <c r="S148"/>
  <c r="M149"/>
  <c r="N149"/>
  <c r="O149"/>
  <c r="P149"/>
  <c r="Q149"/>
  <c r="R149"/>
  <c r="S149"/>
  <c r="M150"/>
  <c r="N150"/>
  <c r="O150"/>
  <c r="P150"/>
  <c r="Q150"/>
  <c r="R150"/>
  <c r="S150"/>
  <c r="M151"/>
  <c r="N151"/>
  <c r="O151"/>
  <c r="P151"/>
  <c r="Q151"/>
  <c r="R151"/>
  <c r="S151"/>
  <c r="M152"/>
  <c r="N152"/>
  <c r="O152"/>
  <c r="P152"/>
  <c r="Q152"/>
  <c r="R152"/>
  <c r="S152"/>
  <c r="M153"/>
  <c r="N153"/>
  <c r="O153"/>
  <c r="P153"/>
  <c r="Q153"/>
  <c r="R153"/>
  <c r="S153"/>
  <c r="M154"/>
  <c r="N154"/>
  <c r="O154"/>
  <c r="P154"/>
  <c r="Q154"/>
  <c r="R154"/>
  <c r="S154"/>
  <c r="M156"/>
  <c r="N156"/>
  <c r="O156"/>
  <c r="P156"/>
  <c r="Q156"/>
  <c r="R156"/>
  <c r="S156"/>
  <c r="M155"/>
  <c r="N155"/>
  <c r="O155"/>
  <c r="P155"/>
  <c r="Q155"/>
  <c r="R155"/>
  <c r="S155"/>
  <c r="C155"/>
  <c r="C157"/>
  <c r="C159"/>
  <c r="D157"/>
  <c r="D159"/>
  <c r="F155"/>
  <c r="F157"/>
  <c r="F159"/>
  <c r="G155"/>
  <c r="G157"/>
  <c r="G159"/>
  <c r="H155"/>
  <c r="H157"/>
  <c r="H159"/>
  <c r="I155"/>
  <c r="I157"/>
  <c r="I159"/>
  <c r="J155"/>
  <c r="J157"/>
  <c r="J159"/>
  <c r="K159"/>
  <c r="C161"/>
  <c r="C158"/>
  <c r="D158"/>
  <c r="F158"/>
  <c r="G158"/>
  <c r="H158"/>
  <c r="I158"/>
  <c r="J158"/>
  <c r="K158"/>
  <c r="C160"/>
  <c r="J156"/>
  <c r="I156"/>
  <c r="H156"/>
  <c r="G156"/>
  <c r="F156"/>
  <c r="D156"/>
  <c r="C156"/>
  <c r="D147"/>
  <c r="D149"/>
  <c r="D151"/>
  <c r="E147"/>
  <c r="E149"/>
  <c r="E151"/>
  <c r="F147"/>
  <c r="F149"/>
  <c r="F151"/>
  <c r="G147"/>
  <c r="G149"/>
  <c r="G151"/>
  <c r="H147"/>
  <c r="H149"/>
  <c r="H151"/>
  <c r="I147"/>
  <c r="I149"/>
  <c r="I151"/>
  <c r="J147"/>
  <c r="J149"/>
  <c r="J151"/>
  <c r="K151"/>
  <c r="C153"/>
  <c r="D150"/>
  <c r="E150"/>
  <c r="F150"/>
  <c r="G150"/>
  <c r="H150"/>
  <c r="I150"/>
  <c r="J150"/>
  <c r="K150"/>
  <c r="C152"/>
  <c r="J148"/>
  <c r="I148"/>
  <c r="H148"/>
  <c r="G148"/>
  <c r="F148"/>
  <c r="E148"/>
  <c r="D148"/>
  <c r="V81"/>
  <c r="V82"/>
  <c r="V83"/>
  <c r="V84"/>
  <c r="V85"/>
  <c r="V86"/>
  <c r="V87"/>
  <c r="V88"/>
  <c r="V89"/>
  <c r="V90"/>
  <c r="V91"/>
  <c r="V92"/>
  <c r="V93"/>
  <c r="V94"/>
  <c r="V95"/>
  <c r="V99"/>
  <c r="C97"/>
  <c r="C99"/>
  <c r="C101"/>
  <c r="C100"/>
  <c r="AC81"/>
  <c r="AC82"/>
  <c r="AC83"/>
  <c r="AC84"/>
  <c r="AC85"/>
  <c r="AC86"/>
  <c r="AC87"/>
  <c r="AC88"/>
  <c r="AC89"/>
  <c r="AC90"/>
  <c r="AC91"/>
  <c r="AC92"/>
  <c r="AC93"/>
  <c r="AC94"/>
  <c r="AC95"/>
  <c r="AC100"/>
  <c r="J98"/>
  <c r="W81"/>
  <c r="W83"/>
  <c r="W84"/>
  <c r="W85"/>
  <c r="W86"/>
  <c r="W87"/>
  <c r="W88"/>
  <c r="W89"/>
  <c r="W90"/>
  <c r="W91"/>
  <c r="W92"/>
  <c r="W93"/>
  <c r="W94"/>
  <c r="W95"/>
  <c r="W100"/>
  <c r="D98"/>
  <c r="X81"/>
  <c r="X82"/>
  <c r="X83"/>
  <c r="X84"/>
  <c r="X85"/>
  <c r="X86"/>
  <c r="X87"/>
  <c r="X88"/>
  <c r="X89"/>
  <c r="X90"/>
  <c r="X91"/>
  <c r="X92"/>
  <c r="X93"/>
  <c r="X94"/>
  <c r="X95"/>
  <c r="X100"/>
  <c r="E98"/>
  <c r="Y81"/>
  <c r="Y83"/>
  <c r="Y84"/>
  <c r="Y85"/>
  <c r="Y86"/>
  <c r="Y87"/>
  <c r="Y88"/>
  <c r="Y89"/>
  <c r="Y90"/>
  <c r="Y91"/>
  <c r="Y92"/>
  <c r="Y93"/>
  <c r="Y94"/>
  <c r="Y95"/>
  <c r="Y100"/>
  <c r="F98"/>
  <c r="Z81"/>
  <c r="Z82"/>
  <c r="Z83"/>
  <c r="Z84"/>
  <c r="Z85"/>
  <c r="Z86"/>
  <c r="Z87"/>
  <c r="Z88"/>
  <c r="Z89"/>
  <c r="Z90"/>
  <c r="Z91"/>
  <c r="Z92"/>
  <c r="Z93"/>
  <c r="Z94"/>
  <c r="Z95"/>
  <c r="Z100"/>
  <c r="G98"/>
  <c r="AA81"/>
  <c r="AA82"/>
  <c r="AA83"/>
  <c r="AA84"/>
  <c r="AA85"/>
  <c r="AA86"/>
  <c r="AA87"/>
  <c r="AA88"/>
  <c r="AA89"/>
  <c r="AA90"/>
  <c r="AA91"/>
  <c r="AA92"/>
  <c r="AA93"/>
  <c r="AA94"/>
  <c r="AA95"/>
  <c r="AA100"/>
  <c r="H98"/>
  <c r="AB81"/>
  <c r="AB82"/>
  <c r="AB83"/>
  <c r="AB84"/>
  <c r="AB85"/>
  <c r="AB86"/>
  <c r="AB87"/>
  <c r="AB88"/>
  <c r="AB89"/>
  <c r="AB90"/>
  <c r="AB91"/>
  <c r="AB92"/>
  <c r="AB93"/>
  <c r="AB94"/>
  <c r="AB95"/>
  <c r="AB100"/>
  <c r="I98"/>
  <c r="W99"/>
  <c r="D97"/>
  <c r="X99"/>
  <c r="E97"/>
  <c r="Y99"/>
  <c r="F97"/>
  <c r="Z99"/>
  <c r="G97"/>
  <c r="AA99"/>
  <c r="H97"/>
  <c r="AB99"/>
  <c r="I97"/>
  <c r="AC99"/>
  <c r="J97"/>
  <c r="V100"/>
  <c r="C98"/>
  <c r="L81"/>
  <c r="L82"/>
  <c r="L83"/>
  <c r="L84"/>
  <c r="L85"/>
  <c r="L86"/>
  <c r="L87"/>
  <c r="L88"/>
  <c r="L89"/>
  <c r="L90"/>
  <c r="L91"/>
  <c r="L92"/>
  <c r="L93"/>
  <c r="L94"/>
  <c r="L95"/>
  <c r="L96"/>
  <c r="C89"/>
  <c r="C91"/>
  <c r="C93"/>
  <c r="C92"/>
  <c r="M81"/>
  <c r="M82"/>
  <c r="M83"/>
  <c r="M84"/>
  <c r="M85"/>
  <c r="M86"/>
  <c r="M87"/>
  <c r="M88"/>
  <c r="M89"/>
  <c r="M90"/>
  <c r="M91"/>
  <c r="M92"/>
  <c r="M93"/>
  <c r="M94"/>
  <c r="M95"/>
  <c r="M97"/>
  <c r="D90"/>
  <c r="N81"/>
  <c r="N82"/>
  <c r="N83"/>
  <c r="N84"/>
  <c r="N85"/>
  <c r="N86"/>
  <c r="N87"/>
  <c r="N88"/>
  <c r="N89"/>
  <c r="N90"/>
  <c r="N91"/>
  <c r="N92"/>
  <c r="N93"/>
  <c r="N94"/>
  <c r="N95"/>
  <c r="N97"/>
  <c r="E90"/>
  <c r="O81"/>
  <c r="O82"/>
  <c r="O83"/>
  <c r="O84"/>
  <c r="O85"/>
  <c r="O86"/>
  <c r="O87"/>
  <c r="O88"/>
  <c r="O89"/>
  <c r="O90"/>
  <c r="O91"/>
  <c r="O92"/>
  <c r="O93"/>
  <c r="O94"/>
  <c r="O95"/>
  <c r="O97"/>
  <c r="F90"/>
  <c r="P81"/>
  <c r="P82"/>
  <c r="P83"/>
  <c r="P84"/>
  <c r="P85"/>
  <c r="P86"/>
  <c r="P87"/>
  <c r="P88"/>
  <c r="P89"/>
  <c r="P90"/>
  <c r="P91"/>
  <c r="P92"/>
  <c r="P93"/>
  <c r="P94"/>
  <c r="P95"/>
  <c r="P97"/>
  <c r="G90"/>
  <c r="Q81"/>
  <c r="Q82"/>
  <c r="Q83"/>
  <c r="Q84"/>
  <c r="Q85"/>
  <c r="Q86"/>
  <c r="Q87"/>
  <c r="Q88"/>
  <c r="Q89"/>
  <c r="Q90"/>
  <c r="Q91"/>
  <c r="Q92"/>
  <c r="Q93"/>
  <c r="Q94"/>
  <c r="Q95"/>
  <c r="Q97"/>
  <c r="H90"/>
  <c r="R81"/>
  <c r="R82"/>
  <c r="R83"/>
  <c r="R84"/>
  <c r="R85"/>
  <c r="R86"/>
  <c r="R87"/>
  <c r="R88"/>
  <c r="R89"/>
  <c r="R90"/>
  <c r="R91"/>
  <c r="R92"/>
  <c r="R93"/>
  <c r="R94"/>
  <c r="R95"/>
  <c r="R97"/>
  <c r="I90"/>
  <c r="S81"/>
  <c r="S82"/>
  <c r="S83"/>
  <c r="S84"/>
  <c r="S85"/>
  <c r="S86"/>
  <c r="S87"/>
  <c r="S88"/>
  <c r="S89"/>
  <c r="S90"/>
  <c r="S91"/>
  <c r="S92"/>
  <c r="S93"/>
  <c r="S94"/>
  <c r="S95"/>
  <c r="S97"/>
  <c r="J90"/>
  <c r="L97"/>
  <c r="C90"/>
  <c r="M96"/>
  <c r="D89"/>
  <c r="N96"/>
  <c r="E89"/>
  <c r="O96"/>
  <c r="F89"/>
  <c r="P96"/>
  <c r="G89"/>
  <c r="Q96"/>
  <c r="H89"/>
  <c r="R96"/>
  <c r="I89"/>
  <c r="S96"/>
  <c r="J89"/>
  <c r="AD96"/>
  <c r="V97"/>
  <c r="V96"/>
  <c r="AK97"/>
  <c r="AJ97"/>
  <c r="AI97"/>
  <c r="AH97"/>
  <c r="AG97"/>
  <c r="AF97"/>
  <c r="AE97"/>
  <c r="AD97"/>
  <c r="AC97"/>
  <c r="AB97"/>
  <c r="AA97"/>
  <c r="Z97"/>
  <c r="Y97"/>
  <c r="X97"/>
  <c r="W97"/>
  <c r="AK96"/>
  <c r="AJ96"/>
  <c r="AI96"/>
  <c r="AH96"/>
  <c r="AG96"/>
  <c r="AF96"/>
  <c r="AE96"/>
  <c r="AC96"/>
  <c r="AB96"/>
  <c r="AA96"/>
  <c r="Z96"/>
  <c r="Y96"/>
  <c r="X96"/>
  <c r="W96"/>
  <c r="V24"/>
  <c r="V25"/>
  <c r="V26"/>
  <c r="V27"/>
  <c r="V28"/>
  <c r="V29"/>
  <c r="V30"/>
  <c r="V31"/>
  <c r="V32"/>
  <c r="V33"/>
  <c r="V34"/>
  <c r="V35"/>
  <c r="V36"/>
  <c r="V37"/>
  <c r="V41"/>
  <c r="C39"/>
  <c r="C41"/>
  <c r="C42"/>
  <c r="W23"/>
  <c r="W24"/>
  <c r="W25"/>
  <c r="W26"/>
  <c r="W27"/>
  <c r="W28"/>
  <c r="W29"/>
  <c r="W30"/>
  <c r="W31"/>
  <c r="W32"/>
  <c r="W33"/>
  <c r="W34"/>
  <c r="W35"/>
  <c r="W36"/>
  <c r="W37"/>
  <c r="W41"/>
  <c r="D39"/>
  <c r="D41"/>
  <c r="D42"/>
  <c r="X23"/>
  <c r="X24"/>
  <c r="X25"/>
  <c r="X26"/>
  <c r="X27"/>
  <c r="X28"/>
  <c r="X29"/>
  <c r="X30"/>
  <c r="X31"/>
  <c r="X32"/>
  <c r="X33"/>
  <c r="X34"/>
  <c r="X35"/>
  <c r="X36"/>
  <c r="X37"/>
  <c r="X41"/>
  <c r="E39"/>
  <c r="E41"/>
  <c r="E42"/>
  <c r="Y23"/>
  <c r="Y24"/>
  <c r="Y25"/>
  <c r="Y26"/>
  <c r="Y27"/>
  <c r="Y28"/>
  <c r="Y29"/>
  <c r="Y30"/>
  <c r="Y31"/>
  <c r="Y32"/>
  <c r="Y33"/>
  <c r="Y34"/>
  <c r="Y35"/>
  <c r="Y36"/>
  <c r="Y37"/>
  <c r="Y41"/>
  <c r="F39"/>
  <c r="F41"/>
  <c r="F42"/>
  <c r="Z24"/>
  <c r="Z25"/>
  <c r="Z26"/>
  <c r="Z27"/>
  <c r="Z28"/>
  <c r="Z29"/>
  <c r="Z30"/>
  <c r="Z31"/>
  <c r="Z32"/>
  <c r="Z33"/>
  <c r="Z34"/>
  <c r="Z35"/>
  <c r="Z36"/>
  <c r="Z37"/>
  <c r="Z41"/>
  <c r="G39"/>
  <c r="G41"/>
  <c r="G42"/>
  <c r="AA23"/>
  <c r="AA24"/>
  <c r="AA25"/>
  <c r="AA26"/>
  <c r="AA27"/>
  <c r="AA28"/>
  <c r="AA29"/>
  <c r="AA30"/>
  <c r="AA31"/>
  <c r="AA32"/>
  <c r="AA33"/>
  <c r="AA34"/>
  <c r="AA35"/>
  <c r="AA36"/>
  <c r="AA37"/>
  <c r="AA41"/>
  <c r="H39"/>
  <c r="H41"/>
  <c r="H42"/>
  <c r="AB23"/>
  <c r="AB24"/>
  <c r="AB25"/>
  <c r="AB26"/>
  <c r="AB27"/>
  <c r="AB28"/>
  <c r="AB29"/>
  <c r="AB30"/>
  <c r="AB31"/>
  <c r="AB32"/>
  <c r="AB33"/>
  <c r="AB34"/>
  <c r="AB35"/>
  <c r="AB36"/>
  <c r="AB37"/>
  <c r="AB41"/>
  <c r="I39"/>
  <c r="I41"/>
  <c r="I42"/>
  <c r="AC23"/>
  <c r="AC24"/>
  <c r="AC25"/>
  <c r="AC26"/>
  <c r="AC27"/>
  <c r="AC28"/>
  <c r="AC29"/>
  <c r="AC30"/>
  <c r="AC31"/>
  <c r="AC32"/>
  <c r="AC33"/>
  <c r="AC34"/>
  <c r="AC35"/>
  <c r="AC36"/>
  <c r="AC37"/>
  <c r="AC41"/>
  <c r="J39"/>
  <c r="J41"/>
  <c r="J42"/>
  <c r="K42"/>
  <c r="C44"/>
  <c r="C43"/>
  <c r="W42"/>
  <c r="D40"/>
  <c r="X42"/>
  <c r="E40"/>
  <c r="Y42"/>
  <c r="F40"/>
  <c r="Z42"/>
  <c r="G40"/>
  <c r="AA42"/>
  <c r="H40"/>
  <c r="AB42"/>
  <c r="I40"/>
  <c r="AC42"/>
  <c r="J40"/>
  <c r="V42"/>
  <c r="C40"/>
  <c r="AK39"/>
  <c r="AJ39"/>
  <c r="AI39"/>
  <c r="AH39"/>
  <c r="AG39"/>
  <c r="AF39"/>
  <c r="AE39"/>
  <c r="AD39"/>
  <c r="AK38"/>
  <c r="AJ38"/>
  <c r="AI38"/>
  <c r="AH38"/>
  <c r="AG38"/>
  <c r="AF38"/>
  <c r="AE38"/>
  <c r="AD38"/>
  <c r="W39"/>
  <c r="X39"/>
  <c r="Y39"/>
  <c r="Z39"/>
  <c r="AA39"/>
  <c r="AB39"/>
  <c r="AC39"/>
  <c r="V39"/>
  <c r="W38"/>
  <c r="X38"/>
  <c r="Y38"/>
  <c r="Z38"/>
  <c r="AA38"/>
  <c r="AB38"/>
  <c r="AC38"/>
  <c r="V38"/>
  <c r="L23"/>
  <c r="L24"/>
  <c r="L25"/>
  <c r="L26"/>
  <c r="L27"/>
  <c r="L28"/>
  <c r="L29"/>
  <c r="L30"/>
  <c r="L31"/>
  <c r="L32"/>
  <c r="L33"/>
  <c r="L34"/>
  <c r="L35"/>
  <c r="L36"/>
  <c r="L37"/>
  <c r="L38"/>
  <c r="C31"/>
  <c r="C33"/>
  <c r="C35"/>
  <c r="C34"/>
  <c r="L39"/>
  <c r="C32"/>
  <c r="M23"/>
  <c r="M24"/>
  <c r="M25"/>
  <c r="M26"/>
  <c r="M27"/>
  <c r="M28"/>
  <c r="M29"/>
  <c r="M30"/>
  <c r="M31"/>
  <c r="M32"/>
  <c r="M33"/>
  <c r="M34"/>
  <c r="M35"/>
  <c r="M36"/>
  <c r="M37"/>
  <c r="M39"/>
  <c r="N23"/>
  <c r="N24"/>
  <c r="N25"/>
  <c r="N26"/>
  <c r="N27"/>
  <c r="N28"/>
  <c r="N29"/>
  <c r="N30"/>
  <c r="N31"/>
  <c r="N32"/>
  <c r="N33"/>
  <c r="N34"/>
  <c r="N35"/>
  <c r="N36"/>
  <c r="N37"/>
  <c r="N39"/>
  <c r="O23"/>
  <c r="O24"/>
  <c r="O25"/>
  <c r="O26"/>
  <c r="O27"/>
  <c r="O28"/>
  <c r="O29"/>
  <c r="O30"/>
  <c r="O31"/>
  <c r="O32"/>
  <c r="O33"/>
  <c r="O34"/>
  <c r="O35"/>
  <c r="O36"/>
  <c r="O37"/>
  <c r="O39"/>
  <c r="P23"/>
  <c r="P24"/>
  <c r="P25"/>
  <c r="P26"/>
  <c r="P27"/>
  <c r="P28"/>
  <c r="P29"/>
  <c r="P30"/>
  <c r="P31"/>
  <c r="P32"/>
  <c r="P33"/>
  <c r="P34"/>
  <c r="P35"/>
  <c r="P36"/>
  <c r="P37"/>
  <c r="P39"/>
  <c r="Q23"/>
  <c r="Q24"/>
  <c r="Q25"/>
  <c r="Q26"/>
  <c r="Q27"/>
  <c r="Q28"/>
  <c r="Q29"/>
  <c r="Q30"/>
  <c r="Q31"/>
  <c r="Q32"/>
  <c r="Q33"/>
  <c r="Q34"/>
  <c r="Q35"/>
  <c r="Q36"/>
  <c r="Q37"/>
  <c r="Q39"/>
  <c r="R23"/>
  <c r="R24"/>
  <c r="R25"/>
  <c r="R26"/>
  <c r="R27"/>
  <c r="R28"/>
  <c r="R29"/>
  <c r="R30"/>
  <c r="R31"/>
  <c r="R32"/>
  <c r="R33"/>
  <c r="R34"/>
  <c r="R35"/>
  <c r="R36"/>
  <c r="R37"/>
  <c r="R39"/>
  <c r="S23"/>
  <c r="S24"/>
  <c r="S25"/>
  <c r="S26"/>
  <c r="S27"/>
  <c r="S28"/>
  <c r="S29"/>
  <c r="S30"/>
  <c r="S31"/>
  <c r="S32"/>
  <c r="S33"/>
  <c r="S34"/>
  <c r="S35"/>
  <c r="S36"/>
  <c r="S37"/>
  <c r="S39"/>
  <c r="M38"/>
  <c r="N38"/>
  <c r="O38"/>
  <c r="P38"/>
  <c r="Q38"/>
  <c r="R38"/>
  <c r="S38"/>
  <c r="D91"/>
  <c r="D93"/>
  <c r="E91"/>
  <c r="E93"/>
  <c r="F91"/>
  <c r="F93"/>
  <c r="G91"/>
  <c r="G93"/>
  <c r="H91"/>
  <c r="H93"/>
  <c r="I91"/>
  <c r="I93"/>
  <c r="J91"/>
  <c r="J93"/>
  <c r="E92"/>
  <c r="F92"/>
  <c r="G92"/>
  <c r="H92"/>
  <c r="I92"/>
  <c r="J92"/>
  <c r="D92"/>
  <c r="D99"/>
  <c r="D101"/>
  <c r="E99"/>
  <c r="E101"/>
  <c r="F99"/>
  <c r="F101"/>
  <c r="G99"/>
  <c r="G101"/>
  <c r="H99"/>
  <c r="H101"/>
  <c r="I99"/>
  <c r="I101"/>
  <c r="J99"/>
  <c r="J101"/>
  <c r="K101"/>
  <c r="C103"/>
  <c r="D100"/>
  <c r="E100"/>
  <c r="F100"/>
  <c r="G100"/>
  <c r="H100"/>
  <c r="I100"/>
  <c r="J100"/>
  <c r="K100"/>
  <c r="C102"/>
  <c r="K93"/>
  <c r="C95"/>
  <c r="K92"/>
  <c r="C94"/>
  <c r="J24"/>
  <c r="J82"/>
  <c r="J140"/>
  <c r="J190"/>
  <c r="I24"/>
  <c r="I82"/>
  <c r="I140"/>
  <c r="I190"/>
  <c r="H24"/>
  <c r="H82"/>
  <c r="H140"/>
  <c r="H190"/>
  <c r="G24"/>
  <c r="G82"/>
  <c r="G140"/>
  <c r="G190"/>
  <c r="F24"/>
  <c r="F82"/>
  <c r="F140"/>
  <c r="F190"/>
  <c r="E24"/>
  <c r="E82"/>
  <c r="E140"/>
  <c r="E190"/>
  <c r="D24"/>
  <c r="D82"/>
  <c r="D140"/>
  <c r="D190"/>
  <c r="C24"/>
  <c r="C82"/>
  <c r="C140"/>
  <c r="C139"/>
  <c r="C141"/>
  <c r="C143"/>
  <c r="D139"/>
  <c r="D141"/>
  <c r="D143"/>
  <c r="E139"/>
  <c r="E141"/>
  <c r="E143"/>
  <c r="F139"/>
  <c r="F141"/>
  <c r="F143"/>
  <c r="G139"/>
  <c r="G141"/>
  <c r="G143"/>
  <c r="H139"/>
  <c r="H141"/>
  <c r="H143"/>
  <c r="I139"/>
  <c r="I141"/>
  <c r="I143"/>
  <c r="J139"/>
  <c r="J141"/>
  <c r="J143"/>
  <c r="K143"/>
  <c r="C145"/>
  <c r="C81"/>
  <c r="C83"/>
  <c r="C85"/>
  <c r="D81"/>
  <c r="D83"/>
  <c r="D85"/>
  <c r="E81"/>
  <c r="E83"/>
  <c r="E85"/>
  <c r="F81"/>
  <c r="F83"/>
  <c r="F85"/>
  <c r="G81"/>
  <c r="G83"/>
  <c r="G85"/>
  <c r="H81"/>
  <c r="H83"/>
  <c r="H85"/>
  <c r="I81"/>
  <c r="I83"/>
  <c r="I85"/>
  <c r="J81"/>
  <c r="J83"/>
  <c r="J85"/>
  <c r="K85"/>
  <c r="C87"/>
  <c r="C23"/>
  <c r="C25"/>
  <c r="C27"/>
  <c r="D23"/>
  <c r="D25"/>
  <c r="D27"/>
  <c r="E23"/>
  <c r="E25"/>
  <c r="E27"/>
  <c r="F23"/>
  <c r="F25"/>
  <c r="F27"/>
  <c r="G23"/>
  <c r="G25"/>
  <c r="G27"/>
  <c r="H23"/>
  <c r="H25"/>
  <c r="H27"/>
  <c r="I23"/>
  <c r="I25"/>
  <c r="I27"/>
  <c r="J23"/>
  <c r="J25"/>
  <c r="J27"/>
  <c r="K27"/>
  <c r="C29"/>
  <c r="C142"/>
  <c r="D142"/>
  <c r="E142"/>
  <c r="F142"/>
  <c r="G142"/>
  <c r="H142"/>
  <c r="I142"/>
  <c r="J142"/>
  <c r="K142"/>
  <c r="C144"/>
  <c r="C84"/>
  <c r="D84"/>
  <c r="E84"/>
  <c r="F84"/>
  <c r="G84"/>
  <c r="H84"/>
  <c r="I84"/>
  <c r="J84"/>
  <c r="K84"/>
  <c r="C86"/>
  <c r="C26"/>
  <c r="D26"/>
  <c r="E26"/>
  <c r="F26"/>
  <c r="G26"/>
  <c r="H26"/>
  <c r="I26"/>
  <c r="J26"/>
  <c r="K26"/>
  <c r="C28"/>
  <c r="C1"/>
  <c r="J1"/>
  <c r="I1"/>
  <c r="H1"/>
  <c r="G1"/>
  <c r="F1"/>
  <c r="E1"/>
  <c r="D1"/>
  <c r="I31"/>
  <c r="I33"/>
  <c r="I35"/>
  <c r="E31"/>
  <c r="E33"/>
  <c r="E35"/>
  <c r="F31"/>
  <c r="F33"/>
  <c r="F35"/>
  <c r="G31"/>
  <c r="G33"/>
  <c r="G35"/>
  <c r="H31"/>
  <c r="H33"/>
  <c r="H35"/>
  <c r="J31"/>
  <c r="J33"/>
  <c r="J35"/>
  <c r="E34"/>
  <c r="F34"/>
  <c r="G34"/>
  <c r="H34"/>
  <c r="I34"/>
  <c r="J34"/>
  <c r="D31"/>
  <c r="D33"/>
  <c r="D35"/>
  <c r="K35"/>
  <c r="C37"/>
  <c r="D34"/>
  <c r="K34"/>
  <c r="C36"/>
  <c r="D32"/>
  <c r="E32"/>
  <c r="F32"/>
  <c r="G32"/>
  <c r="H32"/>
  <c r="I32"/>
  <c r="J32"/>
  <c r="E43"/>
  <c r="F43"/>
  <c r="G43"/>
  <c r="H43"/>
  <c r="I43"/>
  <c r="J43"/>
  <c r="D43"/>
  <c r="K43"/>
  <c r="C45"/>
  <c r="J21" i="2"/>
  <c r="J83"/>
  <c r="J139"/>
  <c r="J194"/>
  <c r="J235"/>
  <c r="I21"/>
  <c r="I83"/>
  <c r="I139"/>
  <c r="I194"/>
  <c r="I235"/>
  <c r="H21"/>
  <c r="H83"/>
  <c r="H139"/>
  <c r="H194"/>
  <c r="H235"/>
  <c r="G21"/>
  <c r="G83"/>
  <c r="G139"/>
  <c r="G194"/>
  <c r="G235"/>
  <c r="F21"/>
  <c r="F83"/>
  <c r="F139"/>
  <c r="F194"/>
  <c r="F235"/>
  <c r="E21"/>
  <c r="E83"/>
  <c r="E139"/>
  <c r="E194"/>
  <c r="E235"/>
  <c r="D21"/>
  <c r="D83"/>
  <c r="D139"/>
  <c r="D194"/>
  <c r="D235"/>
  <c r="C21"/>
  <c r="C83"/>
  <c r="C139"/>
  <c r="C194"/>
  <c r="C235"/>
  <c r="AT193"/>
  <c r="AT194"/>
  <c r="AT195"/>
  <c r="AT196"/>
  <c r="AT197"/>
  <c r="AT198"/>
  <c r="AT199"/>
  <c r="AT200"/>
  <c r="AT201"/>
  <c r="AT202"/>
  <c r="AT203"/>
  <c r="AT204"/>
  <c r="AT205"/>
  <c r="AT206"/>
  <c r="C225"/>
  <c r="AL193"/>
  <c r="AL194"/>
  <c r="AL195"/>
  <c r="AL196"/>
  <c r="AL197"/>
  <c r="AL198"/>
  <c r="AL199"/>
  <c r="AL200"/>
  <c r="AL201"/>
  <c r="AL202"/>
  <c r="AL203"/>
  <c r="AL204"/>
  <c r="AL205"/>
  <c r="AL206"/>
  <c r="C217"/>
  <c r="C227"/>
  <c r="C229"/>
  <c r="AU193"/>
  <c r="AU194"/>
  <c r="AU195"/>
  <c r="AU196"/>
  <c r="AU197"/>
  <c r="AU198"/>
  <c r="AU199"/>
  <c r="AU200"/>
  <c r="AU201"/>
  <c r="AU202"/>
  <c r="AU203"/>
  <c r="AU204"/>
  <c r="AU205"/>
  <c r="AU206"/>
  <c r="D225"/>
  <c r="D227"/>
  <c r="D229"/>
  <c r="AV193"/>
  <c r="AV194"/>
  <c r="AV195"/>
  <c r="AV196"/>
  <c r="AV197"/>
  <c r="AV198"/>
  <c r="AV199"/>
  <c r="AV200"/>
  <c r="AV201"/>
  <c r="AV202"/>
  <c r="AV203"/>
  <c r="AV204"/>
  <c r="AV205"/>
  <c r="AV206"/>
  <c r="E225"/>
  <c r="E227"/>
  <c r="E229"/>
  <c r="AW193"/>
  <c r="AW194"/>
  <c r="AW195"/>
  <c r="AW196"/>
  <c r="AW197"/>
  <c r="AW198"/>
  <c r="AW199"/>
  <c r="AW200"/>
  <c r="AW201"/>
  <c r="AW202"/>
  <c r="AW203"/>
  <c r="AW204"/>
  <c r="AW205"/>
  <c r="AW206"/>
  <c r="F225"/>
  <c r="F227"/>
  <c r="F229"/>
  <c r="AX193"/>
  <c r="AX194"/>
  <c r="AX195"/>
  <c r="AX196"/>
  <c r="AX197"/>
  <c r="AX198"/>
  <c r="AX199"/>
  <c r="AX200"/>
  <c r="AX201"/>
  <c r="AX202"/>
  <c r="AX203"/>
  <c r="AX204"/>
  <c r="AX205"/>
  <c r="AX206"/>
  <c r="G225"/>
  <c r="G227"/>
  <c r="G229"/>
  <c r="AY193"/>
  <c r="AY194"/>
  <c r="AY195"/>
  <c r="AY196"/>
  <c r="AY197"/>
  <c r="AY198"/>
  <c r="AY199"/>
  <c r="AY200"/>
  <c r="AY201"/>
  <c r="AY202"/>
  <c r="AY203"/>
  <c r="AY204"/>
  <c r="AY205"/>
  <c r="AY206"/>
  <c r="H225"/>
  <c r="H227"/>
  <c r="H229"/>
  <c r="AZ193"/>
  <c r="AZ194"/>
  <c r="AZ195"/>
  <c r="AZ196"/>
  <c r="AZ197"/>
  <c r="AZ198"/>
  <c r="AZ199"/>
  <c r="AZ200"/>
  <c r="AZ201"/>
  <c r="AZ202"/>
  <c r="AZ203"/>
  <c r="AZ204"/>
  <c r="AZ205"/>
  <c r="AZ206"/>
  <c r="I225"/>
  <c r="I227"/>
  <c r="I229"/>
  <c r="BA193"/>
  <c r="BA194"/>
  <c r="BA195"/>
  <c r="BA196"/>
  <c r="BA197"/>
  <c r="BA198"/>
  <c r="BA199"/>
  <c r="BA200"/>
  <c r="BA201"/>
  <c r="BA202"/>
  <c r="BA203"/>
  <c r="BA204"/>
  <c r="BA205"/>
  <c r="BA206"/>
  <c r="J225"/>
  <c r="J227"/>
  <c r="J229"/>
  <c r="K229"/>
  <c r="C231"/>
  <c r="D2"/>
  <c r="C228"/>
  <c r="E2"/>
  <c r="D228"/>
  <c r="F2"/>
  <c r="E228"/>
  <c r="G2"/>
  <c r="F228"/>
  <c r="H2"/>
  <c r="G228"/>
  <c r="I2"/>
  <c r="H228"/>
  <c r="J2"/>
  <c r="I228"/>
  <c r="J228"/>
  <c r="K228"/>
  <c r="C230"/>
  <c r="BA207"/>
  <c r="J226"/>
  <c r="AZ207"/>
  <c r="I226"/>
  <c r="AY207"/>
  <c r="H226"/>
  <c r="AX207"/>
  <c r="G226"/>
  <c r="AW207"/>
  <c r="F226"/>
  <c r="AV207"/>
  <c r="E226"/>
  <c r="AU207"/>
  <c r="D226"/>
  <c r="AT207"/>
  <c r="C226"/>
  <c r="C219"/>
  <c r="C221"/>
  <c r="AM193"/>
  <c r="AM194"/>
  <c r="AM195"/>
  <c r="AM196"/>
  <c r="AM197"/>
  <c r="AM198"/>
  <c r="AM199"/>
  <c r="AM200"/>
  <c r="AM201"/>
  <c r="AM202"/>
  <c r="AM203"/>
  <c r="AM204"/>
  <c r="AM205"/>
  <c r="AM206"/>
  <c r="D217"/>
  <c r="D219"/>
  <c r="D221"/>
  <c r="AN193"/>
  <c r="AN194"/>
  <c r="AN195"/>
  <c r="AN196"/>
  <c r="AN197"/>
  <c r="AN198"/>
  <c r="AN199"/>
  <c r="AN200"/>
  <c r="AN201"/>
  <c r="AN202"/>
  <c r="AN203"/>
  <c r="AN204"/>
  <c r="AN205"/>
  <c r="AN206"/>
  <c r="E217"/>
  <c r="E219"/>
  <c r="E221"/>
  <c r="AO193"/>
  <c r="AO194"/>
  <c r="AO195"/>
  <c r="AO196"/>
  <c r="AO197"/>
  <c r="AO198"/>
  <c r="AO199"/>
  <c r="AO200"/>
  <c r="AO201"/>
  <c r="AO202"/>
  <c r="AO203"/>
  <c r="AO204"/>
  <c r="AO205"/>
  <c r="AO206"/>
  <c r="F217"/>
  <c r="F219"/>
  <c r="F221"/>
  <c r="AP193"/>
  <c r="AP194"/>
  <c r="AP195"/>
  <c r="AP196"/>
  <c r="AP197"/>
  <c r="AP198"/>
  <c r="AP199"/>
  <c r="AP200"/>
  <c r="AP201"/>
  <c r="AP202"/>
  <c r="AP203"/>
  <c r="AP204"/>
  <c r="AP205"/>
  <c r="AP206"/>
  <c r="G217"/>
  <c r="G219"/>
  <c r="G221"/>
  <c r="AQ193"/>
  <c r="AQ194"/>
  <c r="AQ195"/>
  <c r="AQ196"/>
  <c r="AQ197"/>
  <c r="AQ198"/>
  <c r="AQ199"/>
  <c r="AQ200"/>
  <c r="AQ201"/>
  <c r="AQ202"/>
  <c r="AQ203"/>
  <c r="AQ204"/>
  <c r="AQ205"/>
  <c r="AQ206"/>
  <c r="H217"/>
  <c r="H219"/>
  <c r="H221"/>
  <c r="AR193"/>
  <c r="AR194"/>
  <c r="AR195"/>
  <c r="AR196"/>
  <c r="AR197"/>
  <c r="AR198"/>
  <c r="AR199"/>
  <c r="AR200"/>
  <c r="AR201"/>
  <c r="AR202"/>
  <c r="AR203"/>
  <c r="AR204"/>
  <c r="AR205"/>
  <c r="AR206"/>
  <c r="I217"/>
  <c r="I219"/>
  <c r="I221"/>
  <c r="AS193"/>
  <c r="AS194"/>
  <c r="AS195"/>
  <c r="AS196"/>
  <c r="AS197"/>
  <c r="AS198"/>
  <c r="AS199"/>
  <c r="AS200"/>
  <c r="AS201"/>
  <c r="AS202"/>
  <c r="AS203"/>
  <c r="AS204"/>
  <c r="AS205"/>
  <c r="AS206"/>
  <c r="J217"/>
  <c r="J219"/>
  <c r="J221"/>
  <c r="K221"/>
  <c r="C223"/>
  <c r="C220"/>
  <c r="D220"/>
  <c r="E220"/>
  <c r="F220"/>
  <c r="G220"/>
  <c r="H220"/>
  <c r="I220"/>
  <c r="J220"/>
  <c r="K220"/>
  <c r="C222"/>
  <c r="AS207"/>
  <c r="J218"/>
  <c r="AR207"/>
  <c r="I218"/>
  <c r="AQ207"/>
  <c r="H218"/>
  <c r="AP207"/>
  <c r="G218"/>
  <c r="AO207"/>
  <c r="F218"/>
  <c r="AN207"/>
  <c r="E218"/>
  <c r="AM207"/>
  <c r="D218"/>
  <c r="AL207"/>
  <c r="C218"/>
  <c r="AU138"/>
  <c r="AU139"/>
  <c r="AU140"/>
  <c r="AU141"/>
  <c r="AU142"/>
  <c r="AU143"/>
  <c r="AU144"/>
  <c r="AU145"/>
  <c r="AU146"/>
  <c r="AU147"/>
  <c r="AU148"/>
  <c r="AU149"/>
  <c r="AU150"/>
  <c r="AU151"/>
  <c r="D170"/>
  <c r="AV138"/>
  <c r="AV139"/>
  <c r="AV140"/>
  <c r="AV141"/>
  <c r="AV142"/>
  <c r="AV143"/>
  <c r="AV144"/>
  <c r="AV145"/>
  <c r="AV146"/>
  <c r="AV147"/>
  <c r="AV148"/>
  <c r="AV149"/>
  <c r="AV150"/>
  <c r="AV151"/>
  <c r="E170"/>
  <c r="AW138"/>
  <c r="AW139"/>
  <c r="AW140"/>
  <c r="AW141"/>
  <c r="AW142"/>
  <c r="AW143"/>
  <c r="AW144"/>
  <c r="AW145"/>
  <c r="AW146"/>
  <c r="AW147"/>
  <c r="AW148"/>
  <c r="AW149"/>
  <c r="AW150"/>
  <c r="AW151"/>
  <c r="F170"/>
  <c r="AX138"/>
  <c r="AX139"/>
  <c r="AX140"/>
  <c r="AX141"/>
  <c r="AX142"/>
  <c r="AX143"/>
  <c r="AX144"/>
  <c r="AX145"/>
  <c r="AX146"/>
  <c r="AX147"/>
  <c r="AX148"/>
  <c r="AX149"/>
  <c r="AX150"/>
  <c r="AX151"/>
  <c r="G170"/>
  <c r="AY138"/>
  <c r="AY139"/>
  <c r="AY140"/>
  <c r="AY141"/>
  <c r="AY142"/>
  <c r="AY143"/>
  <c r="AY144"/>
  <c r="AY145"/>
  <c r="AY146"/>
  <c r="AY147"/>
  <c r="AY148"/>
  <c r="AY149"/>
  <c r="AY150"/>
  <c r="AY151"/>
  <c r="H170"/>
  <c r="AZ138"/>
  <c r="AZ139"/>
  <c r="AZ140"/>
  <c r="AZ141"/>
  <c r="AZ142"/>
  <c r="AZ143"/>
  <c r="AZ144"/>
  <c r="AZ145"/>
  <c r="AZ146"/>
  <c r="AZ147"/>
  <c r="AZ148"/>
  <c r="AZ149"/>
  <c r="AZ150"/>
  <c r="AZ151"/>
  <c r="I170"/>
  <c r="BA138"/>
  <c r="BA139"/>
  <c r="BA140"/>
  <c r="BA141"/>
  <c r="BA142"/>
  <c r="BA143"/>
  <c r="BA144"/>
  <c r="BA145"/>
  <c r="BA146"/>
  <c r="BA147"/>
  <c r="BA148"/>
  <c r="BA149"/>
  <c r="BA150"/>
  <c r="BA151"/>
  <c r="J170"/>
  <c r="AU152"/>
  <c r="D171"/>
  <c r="AV152"/>
  <c r="E171"/>
  <c r="AW152"/>
  <c r="F171"/>
  <c r="AX152"/>
  <c r="G171"/>
  <c r="AY152"/>
  <c r="H171"/>
  <c r="AZ152"/>
  <c r="I171"/>
  <c r="BA152"/>
  <c r="J171"/>
  <c r="AT138"/>
  <c r="AT139"/>
  <c r="AT140"/>
  <c r="AT141"/>
  <c r="AT142"/>
  <c r="AT143"/>
  <c r="AT144"/>
  <c r="AT145"/>
  <c r="AT146"/>
  <c r="AT147"/>
  <c r="AT148"/>
  <c r="AT149"/>
  <c r="AT150"/>
  <c r="AT152"/>
  <c r="C171"/>
  <c r="AT151"/>
  <c r="C170"/>
  <c r="AM138"/>
  <c r="AM139"/>
  <c r="AM140"/>
  <c r="AM141"/>
  <c r="AM142"/>
  <c r="AM143"/>
  <c r="AM144"/>
  <c r="AM145"/>
  <c r="AM146"/>
  <c r="AM147"/>
  <c r="AM148"/>
  <c r="AM149"/>
  <c r="AM150"/>
  <c r="AM151"/>
  <c r="D162"/>
  <c r="AN138"/>
  <c r="AN139"/>
  <c r="AN140"/>
  <c r="AN141"/>
  <c r="AN142"/>
  <c r="AN143"/>
  <c r="AN144"/>
  <c r="AN145"/>
  <c r="AN146"/>
  <c r="AN147"/>
  <c r="AN148"/>
  <c r="AN149"/>
  <c r="AN150"/>
  <c r="AN151"/>
  <c r="E162"/>
  <c r="AO138"/>
  <c r="AO139"/>
  <c r="AO140"/>
  <c r="AO141"/>
  <c r="AO142"/>
  <c r="AO143"/>
  <c r="AO144"/>
  <c r="AO145"/>
  <c r="AO146"/>
  <c r="AO147"/>
  <c r="AO148"/>
  <c r="AO149"/>
  <c r="AO150"/>
  <c r="AO151"/>
  <c r="F162"/>
  <c r="AP138"/>
  <c r="AP139"/>
  <c r="AP140"/>
  <c r="AP141"/>
  <c r="AP142"/>
  <c r="AP143"/>
  <c r="AP144"/>
  <c r="AP145"/>
  <c r="AP146"/>
  <c r="AP147"/>
  <c r="AP148"/>
  <c r="AP149"/>
  <c r="AP150"/>
  <c r="AP151"/>
  <c r="G162"/>
  <c r="AQ138"/>
  <c r="AQ139"/>
  <c r="AQ140"/>
  <c r="AQ141"/>
  <c r="AQ142"/>
  <c r="AQ143"/>
  <c r="AQ144"/>
  <c r="AQ145"/>
  <c r="AQ146"/>
  <c r="AQ147"/>
  <c r="AQ148"/>
  <c r="AQ149"/>
  <c r="AQ150"/>
  <c r="AQ151"/>
  <c r="H162"/>
  <c r="AR138"/>
  <c r="AR139"/>
  <c r="AR140"/>
  <c r="AR141"/>
  <c r="AR142"/>
  <c r="AR143"/>
  <c r="AR144"/>
  <c r="AR145"/>
  <c r="AR146"/>
  <c r="AR147"/>
  <c r="AR148"/>
  <c r="AR149"/>
  <c r="AR150"/>
  <c r="AR151"/>
  <c r="I162"/>
  <c r="AS138"/>
  <c r="AS139"/>
  <c r="AS140"/>
  <c r="AS141"/>
  <c r="AS142"/>
  <c r="AS143"/>
  <c r="AS144"/>
  <c r="AS145"/>
  <c r="AS146"/>
  <c r="AS147"/>
  <c r="AS148"/>
  <c r="AS149"/>
  <c r="AS150"/>
  <c r="AS151"/>
  <c r="J162"/>
  <c r="AM152"/>
  <c r="D163"/>
  <c r="AN152"/>
  <c r="E163"/>
  <c r="AO152"/>
  <c r="F163"/>
  <c r="AP152"/>
  <c r="G163"/>
  <c r="AQ152"/>
  <c r="H163"/>
  <c r="AR152"/>
  <c r="I163"/>
  <c r="AS152"/>
  <c r="J163"/>
  <c r="AL138"/>
  <c r="AL139"/>
  <c r="AL140"/>
  <c r="AL141"/>
  <c r="AL142"/>
  <c r="AL143"/>
  <c r="AL144"/>
  <c r="AL145"/>
  <c r="AL146"/>
  <c r="AL147"/>
  <c r="AL148"/>
  <c r="AL149"/>
  <c r="AL150"/>
  <c r="AL152"/>
  <c r="C163"/>
  <c r="AL151"/>
  <c r="C162"/>
  <c r="C172"/>
  <c r="C174"/>
  <c r="D172"/>
  <c r="D174"/>
  <c r="E172"/>
  <c r="E174"/>
  <c r="F172"/>
  <c r="F174"/>
  <c r="G172"/>
  <c r="G174"/>
  <c r="H172"/>
  <c r="H174"/>
  <c r="I172"/>
  <c r="I174"/>
  <c r="J172"/>
  <c r="J174"/>
  <c r="K174"/>
  <c r="C176"/>
  <c r="C173"/>
  <c r="D173"/>
  <c r="E173"/>
  <c r="F173"/>
  <c r="G173"/>
  <c r="H173"/>
  <c r="I173"/>
  <c r="J173"/>
  <c r="K173"/>
  <c r="C175"/>
  <c r="C164"/>
  <c r="C166"/>
  <c r="D164"/>
  <c r="D166"/>
  <c r="E164"/>
  <c r="E166"/>
  <c r="F164"/>
  <c r="F166"/>
  <c r="G164"/>
  <c r="G166"/>
  <c r="H164"/>
  <c r="H166"/>
  <c r="I164"/>
  <c r="I166"/>
  <c r="J164"/>
  <c r="J166"/>
  <c r="K166"/>
  <c r="C168"/>
  <c r="C165"/>
  <c r="D165"/>
  <c r="E165"/>
  <c r="F165"/>
  <c r="G165"/>
  <c r="H165"/>
  <c r="I165"/>
  <c r="J165"/>
  <c r="K165"/>
  <c r="C167"/>
  <c r="AU82"/>
  <c r="AU83"/>
  <c r="AU84"/>
  <c r="AU85"/>
  <c r="AU86"/>
  <c r="AU87"/>
  <c r="AU88"/>
  <c r="AU89"/>
  <c r="AU90"/>
  <c r="AU91"/>
  <c r="AU92"/>
  <c r="AU93"/>
  <c r="AU94"/>
  <c r="AU95"/>
  <c r="AU96"/>
  <c r="AU97"/>
  <c r="AU98"/>
  <c r="AU99"/>
  <c r="AU100"/>
  <c r="D114"/>
  <c r="AV82"/>
  <c r="AV83"/>
  <c r="AV84"/>
  <c r="AV85"/>
  <c r="AV86"/>
  <c r="AV87"/>
  <c r="AV88"/>
  <c r="AV89"/>
  <c r="AV90"/>
  <c r="AV91"/>
  <c r="AV92"/>
  <c r="AV93"/>
  <c r="AV94"/>
  <c r="AV95"/>
  <c r="AV96"/>
  <c r="AV97"/>
  <c r="AV98"/>
  <c r="AV99"/>
  <c r="AV100"/>
  <c r="E114"/>
  <c r="AW82"/>
  <c r="AW83"/>
  <c r="AW84"/>
  <c r="AW85"/>
  <c r="AW86"/>
  <c r="AW87"/>
  <c r="AW88"/>
  <c r="AW89"/>
  <c r="AW90"/>
  <c r="AW91"/>
  <c r="AW92"/>
  <c r="AW93"/>
  <c r="AW94"/>
  <c r="AW95"/>
  <c r="AW96"/>
  <c r="AW97"/>
  <c r="AW98"/>
  <c r="AW99"/>
  <c r="AW100"/>
  <c r="F114"/>
  <c r="AX82"/>
  <c r="AX83"/>
  <c r="AX84"/>
  <c r="AX85"/>
  <c r="AX86"/>
  <c r="AX87"/>
  <c r="AX88"/>
  <c r="AX89"/>
  <c r="AX90"/>
  <c r="AX91"/>
  <c r="AX92"/>
  <c r="AX93"/>
  <c r="AX94"/>
  <c r="AX95"/>
  <c r="AX96"/>
  <c r="AX97"/>
  <c r="AX98"/>
  <c r="AX99"/>
  <c r="AX100"/>
  <c r="G114"/>
  <c r="AY82"/>
  <c r="AY83"/>
  <c r="AY84"/>
  <c r="AY85"/>
  <c r="AY86"/>
  <c r="AY87"/>
  <c r="AY88"/>
  <c r="AY89"/>
  <c r="AY90"/>
  <c r="AY91"/>
  <c r="AY92"/>
  <c r="AY93"/>
  <c r="AY94"/>
  <c r="AY95"/>
  <c r="AY96"/>
  <c r="AY97"/>
  <c r="AY98"/>
  <c r="AY99"/>
  <c r="AY100"/>
  <c r="H114"/>
  <c r="AZ82"/>
  <c r="AZ83"/>
  <c r="AZ84"/>
  <c r="AZ85"/>
  <c r="AZ86"/>
  <c r="AZ87"/>
  <c r="AZ88"/>
  <c r="AZ89"/>
  <c r="AZ90"/>
  <c r="AZ91"/>
  <c r="AZ92"/>
  <c r="AZ93"/>
  <c r="AZ94"/>
  <c r="AZ95"/>
  <c r="AZ96"/>
  <c r="AZ97"/>
  <c r="AZ98"/>
  <c r="AZ99"/>
  <c r="AZ100"/>
  <c r="I114"/>
  <c r="BA82"/>
  <c r="BA83"/>
  <c r="BA84"/>
  <c r="BA85"/>
  <c r="BA86"/>
  <c r="BA87"/>
  <c r="BA88"/>
  <c r="BA89"/>
  <c r="BA90"/>
  <c r="BA91"/>
  <c r="BA92"/>
  <c r="BA93"/>
  <c r="BA94"/>
  <c r="BA95"/>
  <c r="BA96"/>
  <c r="BA97"/>
  <c r="BA98"/>
  <c r="BA99"/>
  <c r="BA100"/>
  <c r="J114"/>
  <c r="AU101"/>
  <c r="D115"/>
  <c r="AV101"/>
  <c r="E115"/>
  <c r="AW101"/>
  <c r="F115"/>
  <c r="AX101"/>
  <c r="G115"/>
  <c r="AY101"/>
  <c r="H115"/>
  <c r="AZ101"/>
  <c r="I115"/>
  <c r="BA101"/>
  <c r="J115"/>
  <c r="AT82"/>
  <c r="AT83"/>
  <c r="AT84"/>
  <c r="AT85"/>
  <c r="AT86"/>
  <c r="AT87"/>
  <c r="AT88"/>
  <c r="AT89"/>
  <c r="AT90"/>
  <c r="AT91"/>
  <c r="AT92"/>
  <c r="AT93"/>
  <c r="AT94"/>
  <c r="AT95"/>
  <c r="AT96"/>
  <c r="AT97"/>
  <c r="AT98"/>
  <c r="AT99"/>
  <c r="AT101"/>
  <c r="C115"/>
  <c r="AT100"/>
  <c r="C114"/>
  <c r="AM82"/>
  <c r="AM83"/>
  <c r="AM84"/>
  <c r="AM85"/>
  <c r="AM86"/>
  <c r="AM87"/>
  <c r="AM88"/>
  <c r="AM89"/>
  <c r="AM90"/>
  <c r="AM91"/>
  <c r="AM92"/>
  <c r="AM93"/>
  <c r="AM94"/>
  <c r="AM95"/>
  <c r="AM96"/>
  <c r="AM97"/>
  <c r="AM98"/>
  <c r="AM99"/>
  <c r="AM100"/>
  <c r="D106"/>
  <c r="AN82"/>
  <c r="AN83"/>
  <c r="AN84"/>
  <c r="AN85"/>
  <c r="AN86"/>
  <c r="AN87"/>
  <c r="AN88"/>
  <c r="AN89"/>
  <c r="AN90"/>
  <c r="AN91"/>
  <c r="AN92"/>
  <c r="AN93"/>
  <c r="AN94"/>
  <c r="AN95"/>
  <c r="AN96"/>
  <c r="AN97"/>
  <c r="AN98"/>
  <c r="AN99"/>
  <c r="AN100"/>
  <c r="E106"/>
  <c r="AO82"/>
  <c r="AO83"/>
  <c r="AO84"/>
  <c r="AO85"/>
  <c r="AO86"/>
  <c r="AO87"/>
  <c r="AO88"/>
  <c r="AO89"/>
  <c r="AO90"/>
  <c r="AO91"/>
  <c r="AO92"/>
  <c r="AO93"/>
  <c r="AO94"/>
  <c r="AO95"/>
  <c r="AO96"/>
  <c r="AO97"/>
  <c r="AO98"/>
  <c r="AO99"/>
  <c r="AO100"/>
  <c r="F106"/>
  <c r="AP82"/>
  <c r="AP83"/>
  <c r="AP84"/>
  <c r="AP85"/>
  <c r="AP86"/>
  <c r="AP87"/>
  <c r="AP88"/>
  <c r="AP89"/>
  <c r="AP90"/>
  <c r="AP91"/>
  <c r="AP92"/>
  <c r="AP93"/>
  <c r="AP94"/>
  <c r="AP95"/>
  <c r="AP96"/>
  <c r="AP97"/>
  <c r="AP98"/>
  <c r="AP99"/>
  <c r="AP100"/>
  <c r="G106"/>
  <c r="AQ82"/>
  <c r="AQ83"/>
  <c r="AQ84"/>
  <c r="AQ85"/>
  <c r="AQ86"/>
  <c r="AQ87"/>
  <c r="AQ88"/>
  <c r="AQ89"/>
  <c r="AQ90"/>
  <c r="AQ91"/>
  <c r="AQ92"/>
  <c r="AQ93"/>
  <c r="AQ94"/>
  <c r="AQ95"/>
  <c r="AQ96"/>
  <c r="AQ97"/>
  <c r="AQ98"/>
  <c r="AQ99"/>
  <c r="AQ100"/>
  <c r="H106"/>
  <c r="AR82"/>
  <c r="AR83"/>
  <c r="AR84"/>
  <c r="AR85"/>
  <c r="AR86"/>
  <c r="AR87"/>
  <c r="AR88"/>
  <c r="AR89"/>
  <c r="AR90"/>
  <c r="AR91"/>
  <c r="AR92"/>
  <c r="AR93"/>
  <c r="AR94"/>
  <c r="AR95"/>
  <c r="AR96"/>
  <c r="AR97"/>
  <c r="AR98"/>
  <c r="AR99"/>
  <c r="AR100"/>
  <c r="I106"/>
  <c r="AS82"/>
  <c r="AS83"/>
  <c r="AS84"/>
  <c r="AS85"/>
  <c r="AS86"/>
  <c r="AS87"/>
  <c r="AS88"/>
  <c r="AS89"/>
  <c r="AS90"/>
  <c r="AS91"/>
  <c r="AS92"/>
  <c r="AS93"/>
  <c r="AS94"/>
  <c r="AS95"/>
  <c r="AS96"/>
  <c r="AS97"/>
  <c r="AS98"/>
  <c r="AS99"/>
  <c r="AS100"/>
  <c r="J106"/>
  <c r="AM101"/>
  <c r="D107"/>
  <c r="AN101"/>
  <c r="E107"/>
  <c r="AO101"/>
  <c r="F107"/>
  <c r="AP101"/>
  <c r="G107"/>
  <c r="AQ101"/>
  <c r="H107"/>
  <c r="AR101"/>
  <c r="I107"/>
  <c r="AS101"/>
  <c r="J107"/>
  <c r="AL82"/>
  <c r="AL83"/>
  <c r="AL84"/>
  <c r="AL85"/>
  <c r="AL86"/>
  <c r="AL87"/>
  <c r="AL88"/>
  <c r="AL89"/>
  <c r="AL90"/>
  <c r="AL91"/>
  <c r="AL92"/>
  <c r="AL93"/>
  <c r="AL94"/>
  <c r="AL95"/>
  <c r="AL96"/>
  <c r="AL97"/>
  <c r="AL98"/>
  <c r="AL99"/>
  <c r="AL101"/>
  <c r="C107"/>
  <c r="AL100"/>
  <c r="C106"/>
  <c r="AD20"/>
  <c r="AD21"/>
  <c r="AD22"/>
  <c r="AD23"/>
  <c r="AD24"/>
  <c r="AD25"/>
  <c r="AD26"/>
  <c r="AD27"/>
  <c r="AD28"/>
  <c r="AD29"/>
  <c r="AD30"/>
  <c r="AD31"/>
  <c r="C44"/>
  <c r="C116"/>
  <c r="C118"/>
  <c r="D116"/>
  <c r="D118"/>
  <c r="E116"/>
  <c r="E118"/>
  <c r="F116"/>
  <c r="F118"/>
  <c r="G116"/>
  <c r="G118"/>
  <c r="H116"/>
  <c r="H118"/>
  <c r="I116"/>
  <c r="I118"/>
  <c r="J116"/>
  <c r="J118"/>
  <c r="K118"/>
  <c r="C120"/>
  <c r="C117"/>
  <c r="D117"/>
  <c r="E117"/>
  <c r="F117"/>
  <c r="G117"/>
  <c r="H117"/>
  <c r="I117"/>
  <c r="J117"/>
  <c r="K117"/>
  <c r="C119"/>
  <c r="C108"/>
  <c r="C110"/>
  <c r="D108"/>
  <c r="D110"/>
  <c r="E108"/>
  <c r="E110"/>
  <c r="F108"/>
  <c r="F110"/>
  <c r="G108"/>
  <c r="G110"/>
  <c r="H108"/>
  <c r="H110"/>
  <c r="I108"/>
  <c r="I110"/>
  <c r="J108"/>
  <c r="J110"/>
  <c r="K110"/>
  <c r="C112"/>
  <c r="C109"/>
  <c r="D109"/>
  <c r="E109"/>
  <c r="F109"/>
  <c r="G109"/>
  <c r="H109"/>
  <c r="I109"/>
  <c r="J109"/>
  <c r="K109"/>
  <c r="C111"/>
  <c r="AM20"/>
  <c r="AM21"/>
  <c r="AM22"/>
  <c r="AM23"/>
  <c r="AM24"/>
  <c r="AM25"/>
  <c r="AM26"/>
  <c r="AM27"/>
  <c r="AM28"/>
  <c r="AM29"/>
  <c r="AM30"/>
  <c r="AM31"/>
  <c r="D52"/>
  <c r="AN20"/>
  <c r="AN21"/>
  <c r="AN22"/>
  <c r="AN23"/>
  <c r="AN24"/>
  <c r="AN25"/>
  <c r="AN26"/>
  <c r="AN27"/>
  <c r="AN28"/>
  <c r="AN29"/>
  <c r="AN30"/>
  <c r="AN31"/>
  <c r="E52"/>
  <c r="AO20"/>
  <c r="AO21"/>
  <c r="AO22"/>
  <c r="AO23"/>
  <c r="AO24"/>
  <c r="AO25"/>
  <c r="AO26"/>
  <c r="AO27"/>
  <c r="AO28"/>
  <c r="AO29"/>
  <c r="AO30"/>
  <c r="AO31"/>
  <c r="F52"/>
  <c r="AP20"/>
  <c r="AP21"/>
  <c r="AP22"/>
  <c r="AP23"/>
  <c r="AP24"/>
  <c r="AP25"/>
  <c r="AP26"/>
  <c r="AP27"/>
  <c r="AP28"/>
  <c r="AP29"/>
  <c r="AP30"/>
  <c r="AP31"/>
  <c r="G52"/>
  <c r="AQ20"/>
  <c r="AQ21"/>
  <c r="AQ22"/>
  <c r="AQ23"/>
  <c r="AQ24"/>
  <c r="AQ25"/>
  <c r="AQ26"/>
  <c r="AQ27"/>
  <c r="AQ28"/>
  <c r="AQ29"/>
  <c r="AQ30"/>
  <c r="AQ31"/>
  <c r="H52"/>
  <c r="AR20"/>
  <c r="AR21"/>
  <c r="AR22"/>
  <c r="AR23"/>
  <c r="AR24"/>
  <c r="AR25"/>
  <c r="AR26"/>
  <c r="AR27"/>
  <c r="AR28"/>
  <c r="AR29"/>
  <c r="AR30"/>
  <c r="AR31"/>
  <c r="I52"/>
  <c r="AS20"/>
  <c r="AS21"/>
  <c r="AS22"/>
  <c r="AS23"/>
  <c r="AS24"/>
  <c r="AS25"/>
  <c r="AS26"/>
  <c r="AS27"/>
  <c r="AS28"/>
  <c r="AS29"/>
  <c r="AS30"/>
  <c r="AS31"/>
  <c r="J52"/>
  <c r="AM32"/>
  <c r="D53"/>
  <c r="AN32"/>
  <c r="E53"/>
  <c r="AO32"/>
  <c r="F53"/>
  <c r="AP32"/>
  <c r="G53"/>
  <c r="AQ32"/>
  <c r="H53"/>
  <c r="AR32"/>
  <c r="I53"/>
  <c r="AS32"/>
  <c r="J53"/>
  <c r="AL20"/>
  <c r="AL21"/>
  <c r="AL22"/>
  <c r="AL23"/>
  <c r="AL24"/>
  <c r="AL25"/>
  <c r="AL26"/>
  <c r="AL27"/>
  <c r="AL28"/>
  <c r="AL29"/>
  <c r="AL30"/>
  <c r="AL32"/>
  <c r="C53"/>
  <c r="AL31"/>
  <c r="C52"/>
  <c r="AE20"/>
  <c r="AE21"/>
  <c r="AE22"/>
  <c r="AE23"/>
  <c r="AE24"/>
  <c r="AE25"/>
  <c r="AE26"/>
  <c r="AE27"/>
  <c r="AE28"/>
  <c r="AE29"/>
  <c r="AE30"/>
  <c r="AE31"/>
  <c r="D44"/>
  <c r="AF20"/>
  <c r="AF21"/>
  <c r="AF22"/>
  <c r="AF23"/>
  <c r="AF24"/>
  <c r="AF25"/>
  <c r="AF26"/>
  <c r="AF27"/>
  <c r="AF28"/>
  <c r="AF29"/>
  <c r="AF30"/>
  <c r="AF31"/>
  <c r="E44"/>
  <c r="AG20"/>
  <c r="AG21"/>
  <c r="AG22"/>
  <c r="AG23"/>
  <c r="AG24"/>
  <c r="AG25"/>
  <c r="AG26"/>
  <c r="AG27"/>
  <c r="AG28"/>
  <c r="AG29"/>
  <c r="AG30"/>
  <c r="AG31"/>
  <c r="F44"/>
  <c r="AH20"/>
  <c r="AH21"/>
  <c r="AH22"/>
  <c r="AH23"/>
  <c r="AH24"/>
  <c r="AH25"/>
  <c r="AH26"/>
  <c r="AH27"/>
  <c r="AH28"/>
  <c r="AH29"/>
  <c r="AH30"/>
  <c r="AH31"/>
  <c r="G44"/>
  <c r="AI20"/>
  <c r="AI21"/>
  <c r="AI22"/>
  <c r="AI23"/>
  <c r="AI24"/>
  <c r="AI25"/>
  <c r="AI26"/>
  <c r="AI27"/>
  <c r="AI28"/>
  <c r="AI29"/>
  <c r="AI30"/>
  <c r="AI31"/>
  <c r="H44"/>
  <c r="AJ20"/>
  <c r="AJ21"/>
  <c r="AJ22"/>
  <c r="AJ23"/>
  <c r="AJ24"/>
  <c r="AJ25"/>
  <c r="AJ26"/>
  <c r="AJ27"/>
  <c r="AJ28"/>
  <c r="AJ29"/>
  <c r="AJ30"/>
  <c r="AJ31"/>
  <c r="I44"/>
  <c r="AK20"/>
  <c r="AK21"/>
  <c r="AK22"/>
  <c r="AK23"/>
  <c r="AK24"/>
  <c r="AK25"/>
  <c r="AK26"/>
  <c r="AK27"/>
  <c r="AK28"/>
  <c r="AK29"/>
  <c r="AK30"/>
  <c r="AK31"/>
  <c r="J44"/>
  <c r="AE32"/>
  <c r="D45"/>
  <c r="AF32"/>
  <c r="E45"/>
  <c r="AG32"/>
  <c r="F45"/>
  <c r="AH32"/>
  <c r="G45"/>
  <c r="AI32"/>
  <c r="H45"/>
  <c r="AJ32"/>
  <c r="I45"/>
  <c r="AK32"/>
  <c r="J45"/>
  <c r="AD32"/>
  <c r="C45"/>
  <c r="C54"/>
  <c r="C56"/>
  <c r="D54"/>
  <c r="D56"/>
  <c r="E54"/>
  <c r="E56"/>
  <c r="F54"/>
  <c r="F56"/>
  <c r="G54"/>
  <c r="G56"/>
  <c r="H54"/>
  <c r="H56"/>
  <c r="I54"/>
  <c r="I56"/>
  <c r="J54"/>
  <c r="J56"/>
  <c r="K56"/>
  <c r="C58"/>
  <c r="C55"/>
  <c r="D55"/>
  <c r="E55"/>
  <c r="F55"/>
  <c r="G55"/>
  <c r="H55"/>
  <c r="I55"/>
  <c r="J55"/>
  <c r="K55"/>
  <c r="C57"/>
  <c r="C46"/>
  <c r="C48"/>
  <c r="D46"/>
  <c r="D48"/>
  <c r="E46"/>
  <c r="E48"/>
  <c r="F46"/>
  <c r="F48"/>
  <c r="G46"/>
  <c r="G48"/>
  <c r="H46"/>
  <c r="H48"/>
  <c r="I46"/>
  <c r="I48"/>
  <c r="J46"/>
  <c r="J48"/>
  <c r="K48"/>
  <c r="C50"/>
  <c r="C47"/>
  <c r="D47"/>
  <c r="E47"/>
  <c r="F47"/>
  <c r="G47"/>
  <c r="H47"/>
  <c r="I47"/>
  <c r="J47"/>
  <c r="K47"/>
  <c r="C49"/>
  <c r="C2"/>
  <c r="W193"/>
  <c r="W194"/>
  <c r="W195"/>
  <c r="W196"/>
  <c r="W197"/>
  <c r="W198"/>
  <c r="W199"/>
  <c r="W200"/>
  <c r="W201"/>
  <c r="W202"/>
  <c r="W203"/>
  <c r="W204"/>
  <c r="W205"/>
  <c r="AE193"/>
  <c r="AE194"/>
  <c r="AE195"/>
  <c r="AE196"/>
  <c r="AE197"/>
  <c r="AE198"/>
  <c r="AE199"/>
  <c r="AE200"/>
  <c r="AE201"/>
  <c r="AE202"/>
  <c r="AE203"/>
  <c r="AE204"/>
  <c r="AE205"/>
  <c r="W209"/>
  <c r="D209"/>
  <c r="L193"/>
  <c r="L194"/>
  <c r="L195"/>
  <c r="L196"/>
  <c r="L197"/>
  <c r="L198"/>
  <c r="L199"/>
  <c r="L200"/>
  <c r="L201"/>
  <c r="L202"/>
  <c r="L203"/>
  <c r="L204"/>
  <c r="L205"/>
  <c r="L206"/>
  <c r="V193"/>
  <c r="V194"/>
  <c r="V195"/>
  <c r="V196"/>
  <c r="V197"/>
  <c r="V198"/>
  <c r="V199"/>
  <c r="V200"/>
  <c r="V201"/>
  <c r="V202"/>
  <c r="V203"/>
  <c r="V204"/>
  <c r="V205"/>
  <c r="AD193"/>
  <c r="AD194"/>
  <c r="AD195"/>
  <c r="AD196"/>
  <c r="AD197"/>
  <c r="AD198"/>
  <c r="AD199"/>
  <c r="AD200"/>
  <c r="AD201"/>
  <c r="AD202"/>
  <c r="AD203"/>
  <c r="AD204"/>
  <c r="AD205"/>
  <c r="V209"/>
  <c r="AD206"/>
  <c r="V206"/>
  <c r="M193"/>
  <c r="AC193"/>
  <c r="AC194"/>
  <c r="AC195"/>
  <c r="AC196"/>
  <c r="AC197"/>
  <c r="AC198"/>
  <c r="AC199"/>
  <c r="AC200"/>
  <c r="AC201"/>
  <c r="AC202"/>
  <c r="AC203"/>
  <c r="AC204"/>
  <c r="AC205"/>
  <c r="AK193"/>
  <c r="AK194"/>
  <c r="AK195"/>
  <c r="AK196"/>
  <c r="AK197"/>
  <c r="AK198"/>
  <c r="AK199"/>
  <c r="AK200"/>
  <c r="AK201"/>
  <c r="AK202"/>
  <c r="AK203"/>
  <c r="AK204"/>
  <c r="AK205"/>
  <c r="AC210"/>
  <c r="AB193"/>
  <c r="AB194"/>
  <c r="AB195"/>
  <c r="AB196"/>
  <c r="AB197"/>
  <c r="AB198"/>
  <c r="AB199"/>
  <c r="AB200"/>
  <c r="AB201"/>
  <c r="AB202"/>
  <c r="AB203"/>
  <c r="AB204"/>
  <c r="AB205"/>
  <c r="AJ193"/>
  <c r="AJ194"/>
  <c r="AJ195"/>
  <c r="AJ196"/>
  <c r="AJ197"/>
  <c r="AJ198"/>
  <c r="AJ199"/>
  <c r="AJ200"/>
  <c r="AJ201"/>
  <c r="AJ202"/>
  <c r="AJ203"/>
  <c r="AJ204"/>
  <c r="AJ205"/>
  <c r="AB210"/>
  <c r="AA193"/>
  <c r="AA194"/>
  <c r="AA195"/>
  <c r="AA196"/>
  <c r="AA197"/>
  <c r="AA198"/>
  <c r="AA199"/>
  <c r="AA200"/>
  <c r="AA201"/>
  <c r="AA202"/>
  <c r="AA203"/>
  <c r="AA204"/>
  <c r="AA205"/>
  <c r="AI193"/>
  <c r="AI194"/>
  <c r="AI195"/>
  <c r="AI196"/>
  <c r="AI197"/>
  <c r="AI198"/>
  <c r="AI199"/>
  <c r="AI200"/>
  <c r="AI201"/>
  <c r="AI202"/>
  <c r="AI203"/>
  <c r="AI204"/>
  <c r="AI205"/>
  <c r="AA210"/>
  <c r="Z193"/>
  <c r="Z194"/>
  <c r="Z195"/>
  <c r="Z196"/>
  <c r="Z197"/>
  <c r="Z198"/>
  <c r="Z199"/>
  <c r="Z200"/>
  <c r="Z201"/>
  <c r="Z202"/>
  <c r="Z203"/>
  <c r="Z204"/>
  <c r="Z205"/>
  <c r="AH193"/>
  <c r="AH194"/>
  <c r="AH195"/>
  <c r="AH196"/>
  <c r="AH197"/>
  <c r="AH198"/>
  <c r="AH199"/>
  <c r="AH200"/>
  <c r="AH201"/>
  <c r="AH202"/>
  <c r="AH203"/>
  <c r="AH204"/>
  <c r="AH205"/>
  <c r="Z210"/>
  <c r="Y193"/>
  <c r="Y194"/>
  <c r="Y195"/>
  <c r="Y196"/>
  <c r="Y197"/>
  <c r="Y198"/>
  <c r="Y199"/>
  <c r="Y200"/>
  <c r="Y201"/>
  <c r="Y202"/>
  <c r="Y203"/>
  <c r="Y204"/>
  <c r="Y205"/>
  <c r="AG193"/>
  <c r="AG194"/>
  <c r="AG195"/>
  <c r="AG196"/>
  <c r="AG197"/>
  <c r="AG198"/>
  <c r="AG199"/>
  <c r="AG200"/>
  <c r="AG201"/>
  <c r="AG202"/>
  <c r="AG203"/>
  <c r="AG204"/>
  <c r="AG205"/>
  <c r="Y210"/>
  <c r="X193"/>
  <c r="X194"/>
  <c r="X195"/>
  <c r="X196"/>
  <c r="X197"/>
  <c r="X198"/>
  <c r="X199"/>
  <c r="X200"/>
  <c r="X201"/>
  <c r="X202"/>
  <c r="X203"/>
  <c r="X204"/>
  <c r="X205"/>
  <c r="AF193"/>
  <c r="AF194"/>
  <c r="AF195"/>
  <c r="AF196"/>
  <c r="AF197"/>
  <c r="AF198"/>
  <c r="AF199"/>
  <c r="AF200"/>
  <c r="AF201"/>
  <c r="AF202"/>
  <c r="AF203"/>
  <c r="AF204"/>
  <c r="AF205"/>
  <c r="X210"/>
  <c r="W210"/>
  <c r="V210"/>
  <c r="AC209"/>
  <c r="AB209"/>
  <c r="AA209"/>
  <c r="Z209"/>
  <c r="Y209"/>
  <c r="X209"/>
  <c r="AK207"/>
  <c r="AJ207"/>
  <c r="AI207"/>
  <c r="AH207"/>
  <c r="AG207"/>
  <c r="AF207"/>
  <c r="AE207"/>
  <c r="AD207"/>
  <c r="AC207"/>
  <c r="AB207"/>
  <c r="AA207"/>
  <c r="Z207"/>
  <c r="Y207"/>
  <c r="X207"/>
  <c r="W207"/>
  <c r="V207"/>
  <c r="S193"/>
  <c r="S194"/>
  <c r="S195"/>
  <c r="S196"/>
  <c r="S197"/>
  <c r="S198"/>
  <c r="S199"/>
  <c r="S200"/>
  <c r="S201"/>
  <c r="S202"/>
  <c r="S203"/>
  <c r="S204"/>
  <c r="S205"/>
  <c r="S207"/>
  <c r="R193"/>
  <c r="R194"/>
  <c r="R195"/>
  <c r="R196"/>
  <c r="R197"/>
  <c r="R198"/>
  <c r="R199"/>
  <c r="R200"/>
  <c r="R201"/>
  <c r="R202"/>
  <c r="R203"/>
  <c r="R204"/>
  <c r="R205"/>
  <c r="R207"/>
  <c r="Q193"/>
  <c r="Q194"/>
  <c r="Q195"/>
  <c r="Q196"/>
  <c r="Q197"/>
  <c r="Q198"/>
  <c r="Q199"/>
  <c r="Q200"/>
  <c r="Q201"/>
  <c r="Q202"/>
  <c r="Q203"/>
  <c r="Q204"/>
  <c r="Q205"/>
  <c r="Q207"/>
  <c r="P193"/>
  <c r="P194"/>
  <c r="P195"/>
  <c r="P196"/>
  <c r="P197"/>
  <c r="P198"/>
  <c r="P199"/>
  <c r="P200"/>
  <c r="P201"/>
  <c r="P202"/>
  <c r="P203"/>
  <c r="P204"/>
  <c r="P205"/>
  <c r="P207"/>
  <c r="O193"/>
  <c r="O194"/>
  <c r="O195"/>
  <c r="O196"/>
  <c r="O197"/>
  <c r="O198"/>
  <c r="O199"/>
  <c r="O200"/>
  <c r="O201"/>
  <c r="O202"/>
  <c r="O203"/>
  <c r="O204"/>
  <c r="O205"/>
  <c r="O207"/>
  <c r="N193"/>
  <c r="N194"/>
  <c r="N195"/>
  <c r="N196"/>
  <c r="N197"/>
  <c r="N198"/>
  <c r="N199"/>
  <c r="N200"/>
  <c r="N201"/>
  <c r="N202"/>
  <c r="N203"/>
  <c r="N204"/>
  <c r="N205"/>
  <c r="N207"/>
  <c r="M194"/>
  <c r="M195"/>
  <c r="M196"/>
  <c r="M197"/>
  <c r="M198"/>
  <c r="M199"/>
  <c r="M200"/>
  <c r="M201"/>
  <c r="M202"/>
  <c r="M203"/>
  <c r="M204"/>
  <c r="M205"/>
  <c r="M207"/>
  <c r="L207"/>
  <c r="AK206"/>
  <c r="AJ206"/>
  <c r="AI206"/>
  <c r="AH206"/>
  <c r="AG206"/>
  <c r="AF206"/>
  <c r="AE206"/>
  <c r="AC206"/>
  <c r="AB206"/>
  <c r="AA206"/>
  <c r="Z206"/>
  <c r="Y206"/>
  <c r="X206"/>
  <c r="W206"/>
  <c r="S206"/>
  <c r="R206"/>
  <c r="Q206"/>
  <c r="P206"/>
  <c r="O206"/>
  <c r="N206"/>
  <c r="M206"/>
  <c r="C209"/>
  <c r="C211"/>
  <c r="C213"/>
  <c r="D211"/>
  <c r="D213"/>
  <c r="E209"/>
  <c r="E211"/>
  <c r="E213"/>
  <c r="F209"/>
  <c r="F211"/>
  <c r="F213"/>
  <c r="G209"/>
  <c r="G211"/>
  <c r="G213"/>
  <c r="H209"/>
  <c r="H211"/>
  <c r="H213"/>
  <c r="I209"/>
  <c r="I211"/>
  <c r="I213"/>
  <c r="J209"/>
  <c r="J211"/>
  <c r="J213"/>
  <c r="K213"/>
  <c r="C215"/>
  <c r="C212"/>
  <c r="D212"/>
  <c r="E212"/>
  <c r="F212"/>
  <c r="G212"/>
  <c r="H212"/>
  <c r="I212"/>
  <c r="J212"/>
  <c r="K212"/>
  <c r="C214"/>
  <c r="J210"/>
  <c r="I210"/>
  <c r="H210"/>
  <c r="G210"/>
  <c r="F210"/>
  <c r="E210"/>
  <c r="D210"/>
  <c r="C210"/>
  <c r="C201"/>
  <c r="C203"/>
  <c r="C205"/>
  <c r="D201"/>
  <c r="D203"/>
  <c r="D205"/>
  <c r="E201"/>
  <c r="E203"/>
  <c r="E205"/>
  <c r="F201"/>
  <c r="F203"/>
  <c r="F205"/>
  <c r="G201"/>
  <c r="G203"/>
  <c r="G205"/>
  <c r="H201"/>
  <c r="H203"/>
  <c r="H205"/>
  <c r="I201"/>
  <c r="I203"/>
  <c r="I205"/>
  <c r="J201"/>
  <c r="J203"/>
  <c r="J205"/>
  <c r="K205"/>
  <c r="C207"/>
  <c r="C204"/>
  <c r="D204"/>
  <c r="E204"/>
  <c r="F204"/>
  <c r="G204"/>
  <c r="H204"/>
  <c r="I204"/>
  <c r="J204"/>
  <c r="K204"/>
  <c r="C206"/>
  <c r="J202"/>
  <c r="I202"/>
  <c r="H202"/>
  <c r="G202"/>
  <c r="F202"/>
  <c r="E202"/>
  <c r="D202"/>
  <c r="C202"/>
  <c r="W138"/>
  <c r="W139"/>
  <c r="W140"/>
  <c r="W141"/>
  <c r="W142"/>
  <c r="W143"/>
  <c r="W144"/>
  <c r="W145"/>
  <c r="W146"/>
  <c r="W147"/>
  <c r="W148"/>
  <c r="W149"/>
  <c r="W150"/>
  <c r="AE138"/>
  <c r="AE139"/>
  <c r="AE140"/>
  <c r="AE141"/>
  <c r="AE142"/>
  <c r="AE143"/>
  <c r="AE144"/>
  <c r="AE145"/>
  <c r="AE146"/>
  <c r="AE147"/>
  <c r="AE148"/>
  <c r="AE149"/>
  <c r="AE150"/>
  <c r="W154"/>
  <c r="D154"/>
  <c r="X138"/>
  <c r="X139"/>
  <c r="X140"/>
  <c r="X141"/>
  <c r="X142"/>
  <c r="X143"/>
  <c r="X144"/>
  <c r="X145"/>
  <c r="X146"/>
  <c r="X147"/>
  <c r="X148"/>
  <c r="X149"/>
  <c r="X150"/>
  <c r="AF138"/>
  <c r="AF139"/>
  <c r="AF140"/>
  <c r="AF141"/>
  <c r="AF142"/>
  <c r="AF143"/>
  <c r="AF144"/>
  <c r="AF145"/>
  <c r="AF146"/>
  <c r="AF147"/>
  <c r="AF148"/>
  <c r="AF149"/>
  <c r="AF150"/>
  <c r="X154"/>
  <c r="E154"/>
  <c r="Y138"/>
  <c r="Y139"/>
  <c r="Y140"/>
  <c r="Y141"/>
  <c r="Y142"/>
  <c r="Y143"/>
  <c r="Y144"/>
  <c r="Y145"/>
  <c r="Y146"/>
  <c r="Y147"/>
  <c r="Y148"/>
  <c r="Y149"/>
  <c r="Y150"/>
  <c r="AG138"/>
  <c r="AG139"/>
  <c r="AG140"/>
  <c r="AG141"/>
  <c r="AG142"/>
  <c r="AG143"/>
  <c r="AG144"/>
  <c r="AG145"/>
  <c r="AG146"/>
  <c r="AG147"/>
  <c r="AG148"/>
  <c r="AG149"/>
  <c r="AG150"/>
  <c r="Y154"/>
  <c r="F154"/>
  <c r="Z138"/>
  <c r="Z139"/>
  <c r="Z140"/>
  <c r="Z141"/>
  <c r="Z142"/>
  <c r="Z143"/>
  <c r="Z144"/>
  <c r="Z145"/>
  <c r="Z146"/>
  <c r="Z147"/>
  <c r="Z148"/>
  <c r="Z149"/>
  <c r="Z150"/>
  <c r="AH138"/>
  <c r="AH139"/>
  <c r="AH140"/>
  <c r="AH141"/>
  <c r="AH142"/>
  <c r="AH143"/>
  <c r="AH144"/>
  <c r="AH145"/>
  <c r="AH146"/>
  <c r="AH147"/>
  <c r="AH148"/>
  <c r="AH149"/>
  <c r="AH150"/>
  <c r="Z154"/>
  <c r="G154"/>
  <c r="AA138"/>
  <c r="AA139"/>
  <c r="AA140"/>
  <c r="AA141"/>
  <c r="AA142"/>
  <c r="AA143"/>
  <c r="AA144"/>
  <c r="AA145"/>
  <c r="AA146"/>
  <c r="AA147"/>
  <c r="AA148"/>
  <c r="AA149"/>
  <c r="AA150"/>
  <c r="AI138"/>
  <c r="AI139"/>
  <c r="AI140"/>
  <c r="AI141"/>
  <c r="AI142"/>
  <c r="AI143"/>
  <c r="AI144"/>
  <c r="AI145"/>
  <c r="AI146"/>
  <c r="AI147"/>
  <c r="AI148"/>
  <c r="AI149"/>
  <c r="AI150"/>
  <c r="AA154"/>
  <c r="H154"/>
  <c r="AB138"/>
  <c r="AB139"/>
  <c r="AB140"/>
  <c r="AB141"/>
  <c r="AB142"/>
  <c r="AB143"/>
  <c r="AB144"/>
  <c r="AB145"/>
  <c r="AB146"/>
  <c r="AB147"/>
  <c r="AB148"/>
  <c r="AB149"/>
  <c r="AB150"/>
  <c r="AJ138"/>
  <c r="AJ139"/>
  <c r="AJ140"/>
  <c r="AJ141"/>
  <c r="AJ142"/>
  <c r="AJ143"/>
  <c r="AJ144"/>
  <c r="AJ145"/>
  <c r="AJ146"/>
  <c r="AJ147"/>
  <c r="AJ148"/>
  <c r="AJ149"/>
  <c r="AJ150"/>
  <c r="AB154"/>
  <c r="I154"/>
  <c r="AC138"/>
  <c r="AC139"/>
  <c r="AC140"/>
  <c r="AC141"/>
  <c r="AC142"/>
  <c r="AC143"/>
  <c r="AC144"/>
  <c r="AC145"/>
  <c r="AC146"/>
  <c r="AC147"/>
  <c r="AC148"/>
  <c r="AC149"/>
  <c r="AC150"/>
  <c r="AK138"/>
  <c r="AK139"/>
  <c r="AK140"/>
  <c r="AK141"/>
  <c r="AK142"/>
  <c r="AK143"/>
  <c r="AK144"/>
  <c r="AK145"/>
  <c r="AK146"/>
  <c r="AK147"/>
  <c r="AK148"/>
  <c r="AK149"/>
  <c r="AK150"/>
  <c r="AC154"/>
  <c r="J154"/>
  <c r="W155"/>
  <c r="D155"/>
  <c r="X155"/>
  <c r="E155"/>
  <c r="Y155"/>
  <c r="F155"/>
  <c r="Z155"/>
  <c r="G155"/>
  <c r="AA155"/>
  <c r="H155"/>
  <c r="AB155"/>
  <c r="I155"/>
  <c r="AC155"/>
  <c r="J155"/>
  <c r="V138"/>
  <c r="V139"/>
  <c r="V140"/>
  <c r="V141"/>
  <c r="V142"/>
  <c r="V143"/>
  <c r="V144"/>
  <c r="V145"/>
  <c r="V146"/>
  <c r="V147"/>
  <c r="V148"/>
  <c r="V149"/>
  <c r="V150"/>
  <c r="AD138"/>
  <c r="AD139"/>
  <c r="AD140"/>
  <c r="AD141"/>
  <c r="AD142"/>
  <c r="AD143"/>
  <c r="AD144"/>
  <c r="AD145"/>
  <c r="AD146"/>
  <c r="AD147"/>
  <c r="AD148"/>
  <c r="AD149"/>
  <c r="AD150"/>
  <c r="V155"/>
  <c r="C155"/>
  <c r="V154"/>
  <c r="C154"/>
  <c r="AD151"/>
  <c r="AE151"/>
  <c r="AF151"/>
  <c r="AG151"/>
  <c r="AH151"/>
  <c r="AI151"/>
  <c r="AJ151"/>
  <c r="AK151"/>
  <c r="AD152"/>
  <c r="AE152"/>
  <c r="AF152"/>
  <c r="AG152"/>
  <c r="AH152"/>
  <c r="AI152"/>
  <c r="AJ152"/>
  <c r="AK152"/>
  <c r="W151"/>
  <c r="X151"/>
  <c r="Y151"/>
  <c r="Z151"/>
  <c r="AA151"/>
  <c r="AB151"/>
  <c r="AC151"/>
  <c r="W152"/>
  <c r="X152"/>
  <c r="Y152"/>
  <c r="Z152"/>
  <c r="AA152"/>
  <c r="AB152"/>
  <c r="AC152"/>
  <c r="V152"/>
  <c r="V151"/>
  <c r="L138"/>
  <c r="L139"/>
  <c r="L140"/>
  <c r="L141"/>
  <c r="L142"/>
  <c r="L143"/>
  <c r="L144"/>
  <c r="L145"/>
  <c r="L146"/>
  <c r="L147"/>
  <c r="L148"/>
  <c r="L149"/>
  <c r="L150"/>
  <c r="L151"/>
  <c r="C146"/>
  <c r="C148"/>
  <c r="C149"/>
  <c r="M138"/>
  <c r="M139"/>
  <c r="M140"/>
  <c r="M141"/>
  <c r="M142"/>
  <c r="M143"/>
  <c r="M144"/>
  <c r="M145"/>
  <c r="M146"/>
  <c r="M147"/>
  <c r="M148"/>
  <c r="M149"/>
  <c r="M150"/>
  <c r="M152"/>
  <c r="D147"/>
  <c r="N138"/>
  <c r="N139"/>
  <c r="N140"/>
  <c r="N141"/>
  <c r="N142"/>
  <c r="N143"/>
  <c r="N144"/>
  <c r="N145"/>
  <c r="N146"/>
  <c r="N147"/>
  <c r="N148"/>
  <c r="N149"/>
  <c r="N150"/>
  <c r="N152"/>
  <c r="E147"/>
  <c r="O138"/>
  <c r="O139"/>
  <c r="O140"/>
  <c r="O141"/>
  <c r="O142"/>
  <c r="O143"/>
  <c r="O144"/>
  <c r="O145"/>
  <c r="O146"/>
  <c r="O147"/>
  <c r="O148"/>
  <c r="O149"/>
  <c r="O150"/>
  <c r="O152"/>
  <c r="F147"/>
  <c r="P138"/>
  <c r="P139"/>
  <c r="P140"/>
  <c r="P141"/>
  <c r="P142"/>
  <c r="P143"/>
  <c r="P144"/>
  <c r="P145"/>
  <c r="P146"/>
  <c r="P147"/>
  <c r="P148"/>
  <c r="P149"/>
  <c r="P150"/>
  <c r="P152"/>
  <c r="G147"/>
  <c r="Q138"/>
  <c r="Q139"/>
  <c r="Q140"/>
  <c r="Q141"/>
  <c r="Q142"/>
  <c r="Q143"/>
  <c r="Q144"/>
  <c r="Q145"/>
  <c r="Q146"/>
  <c r="Q147"/>
  <c r="Q148"/>
  <c r="Q149"/>
  <c r="Q150"/>
  <c r="Q152"/>
  <c r="H147"/>
  <c r="R138"/>
  <c r="R139"/>
  <c r="R140"/>
  <c r="R141"/>
  <c r="R142"/>
  <c r="R143"/>
  <c r="R144"/>
  <c r="R145"/>
  <c r="R146"/>
  <c r="R147"/>
  <c r="R148"/>
  <c r="R149"/>
  <c r="R150"/>
  <c r="R152"/>
  <c r="I147"/>
  <c r="S138"/>
  <c r="S139"/>
  <c r="S140"/>
  <c r="S141"/>
  <c r="S142"/>
  <c r="S143"/>
  <c r="S144"/>
  <c r="S145"/>
  <c r="S146"/>
  <c r="S147"/>
  <c r="S148"/>
  <c r="S149"/>
  <c r="S150"/>
  <c r="S152"/>
  <c r="J147"/>
  <c r="M151"/>
  <c r="D146"/>
  <c r="N151"/>
  <c r="E146"/>
  <c r="O151"/>
  <c r="F146"/>
  <c r="P151"/>
  <c r="G146"/>
  <c r="Q151"/>
  <c r="H146"/>
  <c r="R151"/>
  <c r="I146"/>
  <c r="S151"/>
  <c r="J146"/>
  <c r="L152"/>
  <c r="C147"/>
  <c r="C156"/>
  <c r="C158"/>
  <c r="D156"/>
  <c r="D158"/>
  <c r="E156"/>
  <c r="E158"/>
  <c r="F156"/>
  <c r="F158"/>
  <c r="G156"/>
  <c r="G158"/>
  <c r="H156"/>
  <c r="H158"/>
  <c r="I156"/>
  <c r="I158"/>
  <c r="J156"/>
  <c r="J158"/>
  <c r="K158"/>
  <c r="C160"/>
  <c r="C157"/>
  <c r="D157"/>
  <c r="E157"/>
  <c r="F157"/>
  <c r="G157"/>
  <c r="H157"/>
  <c r="I157"/>
  <c r="J157"/>
  <c r="K157"/>
  <c r="C159"/>
  <c r="C150"/>
  <c r="D148"/>
  <c r="D150"/>
  <c r="E148"/>
  <c r="E150"/>
  <c r="F148"/>
  <c r="F150"/>
  <c r="G148"/>
  <c r="G150"/>
  <c r="H148"/>
  <c r="H150"/>
  <c r="I148"/>
  <c r="I150"/>
  <c r="J148"/>
  <c r="J150"/>
  <c r="K150"/>
  <c r="C152"/>
  <c r="D149"/>
  <c r="E149"/>
  <c r="F149"/>
  <c r="G149"/>
  <c r="H149"/>
  <c r="I149"/>
  <c r="J149"/>
  <c r="K149"/>
  <c r="C151"/>
  <c r="V82"/>
  <c r="V83"/>
  <c r="V84"/>
  <c r="V85"/>
  <c r="V86"/>
  <c r="V87"/>
  <c r="V88"/>
  <c r="V89"/>
  <c r="V90"/>
  <c r="V91"/>
  <c r="V92"/>
  <c r="V93"/>
  <c r="V94"/>
  <c r="V95"/>
  <c r="V96"/>
  <c r="V97"/>
  <c r="V98"/>
  <c r="V99"/>
  <c r="AD82"/>
  <c r="AD83"/>
  <c r="AD84"/>
  <c r="AD85"/>
  <c r="AD86"/>
  <c r="AD87"/>
  <c r="AD88"/>
  <c r="AD89"/>
  <c r="AD90"/>
  <c r="AD91"/>
  <c r="AD92"/>
  <c r="AD93"/>
  <c r="AD94"/>
  <c r="AD95"/>
  <c r="AD96"/>
  <c r="AD97"/>
  <c r="AD98"/>
  <c r="AD99"/>
  <c r="V103"/>
  <c r="C98"/>
  <c r="C100"/>
  <c r="C102"/>
  <c r="C101"/>
  <c r="W82"/>
  <c r="W83"/>
  <c r="W84"/>
  <c r="W85"/>
  <c r="W86"/>
  <c r="W87"/>
  <c r="W88"/>
  <c r="W89"/>
  <c r="W90"/>
  <c r="W91"/>
  <c r="W92"/>
  <c r="W93"/>
  <c r="W94"/>
  <c r="W95"/>
  <c r="W96"/>
  <c r="W97"/>
  <c r="W98"/>
  <c r="W99"/>
  <c r="AE82"/>
  <c r="AE83"/>
  <c r="AE84"/>
  <c r="AE85"/>
  <c r="AE86"/>
  <c r="AE87"/>
  <c r="AE88"/>
  <c r="AE89"/>
  <c r="AE90"/>
  <c r="AE91"/>
  <c r="AE92"/>
  <c r="AE93"/>
  <c r="AE94"/>
  <c r="AE95"/>
  <c r="AE96"/>
  <c r="AE97"/>
  <c r="AE98"/>
  <c r="AE99"/>
  <c r="W104"/>
  <c r="D99"/>
  <c r="X82"/>
  <c r="X83"/>
  <c r="X84"/>
  <c r="X85"/>
  <c r="X86"/>
  <c r="X87"/>
  <c r="X88"/>
  <c r="X89"/>
  <c r="X90"/>
  <c r="X91"/>
  <c r="X92"/>
  <c r="X93"/>
  <c r="X94"/>
  <c r="X95"/>
  <c r="X96"/>
  <c r="X97"/>
  <c r="X98"/>
  <c r="X99"/>
  <c r="AF82"/>
  <c r="AF83"/>
  <c r="AF84"/>
  <c r="AF85"/>
  <c r="AF86"/>
  <c r="AF87"/>
  <c r="AF88"/>
  <c r="AF89"/>
  <c r="AF90"/>
  <c r="AF91"/>
  <c r="AF92"/>
  <c r="AF93"/>
  <c r="AF94"/>
  <c r="AF95"/>
  <c r="AF96"/>
  <c r="AF97"/>
  <c r="AF98"/>
  <c r="AF99"/>
  <c r="X104"/>
  <c r="E99"/>
  <c r="Y82"/>
  <c r="Y83"/>
  <c r="Y84"/>
  <c r="Y85"/>
  <c r="Y86"/>
  <c r="Y87"/>
  <c r="Y88"/>
  <c r="Y89"/>
  <c r="Y90"/>
  <c r="Y91"/>
  <c r="Y92"/>
  <c r="Y93"/>
  <c r="Y94"/>
  <c r="Y95"/>
  <c r="Y96"/>
  <c r="Y97"/>
  <c r="Y98"/>
  <c r="Y99"/>
  <c r="AG82"/>
  <c r="AG83"/>
  <c r="AG84"/>
  <c r="AG85"/>
  <c r="AG86"/>
  <c r="AG87"/>
  <c r="AG88"/>
  <c r="AG89"/>
  <c r="AG90"/>
  <c r="AG91"/>
  <c r="AG92"/>
  <c r="AG93"/>
  <c r="AG94"/>
  <c r="AG95"/>
  <c r="AG96"/>
  <c r="AG97"/>
  <c r="AG98"/>
  <c r="AG99"/>
  <c r="Y104"/>
  <c r="F99"/>
  <c r="Z82"/>
  <c r="Z83"/>
  <c r="Z84"/>
  <c r="Z85"/>
  <c r="Z86"/>
  <c r="Z87"/>
  <c r="Z88"/>
  <c r="Z89"/>
  <c r="Z90"/>
  <c r="Z91"/>
  <c r="Z92"/>
  <c r="Z93"/>
  <c r="Z94"/>
  <c r="Z95"/>
  <c r="Z96"/>
  <c r="Z97"/>
  <c r="Z98"/>
  <c r="Z99"/>
  <c r="AH82"/>
  <c r="AH83"/>
  <c r="AH84"/>
  <c r="AH85"/>
  <c r="AH86"/>
  <c r="AH87"/>
  <c r="AH88"/>
  <c r="AH89"/>
  <c r="AH90"/>
  <c r="AH91"/>
  <c r="AH92"/>
  <c r="AH93"/>
  <c r="AH94"/>
  <c r="AH95"/>
  <c r="AH96"/>
  <c r="AH97"/>
  <c r="AH98"/>
  <c r="AH99"/>
  <c r="Z104"/>
  <c r="G99"/>
  <c r="AA82"/>
  <c r="AA83"/>
  <c r="AA84"/>
  <c r="AA85"/>
  <c r="AA86"/>
  <c r="AA87"/>
  <c r="AA88"/>
  <c r="AA89"/>
  <c r="AA90"/>
  <c r="AA91"/>
  <c r="AA92"/>
  <c r="AA93"/>
  <c r="AA94"/>
  <c r="AA95"/>
  <c r="AA96"/>
  <c r="AA97"/>
  <c r="AA98"/>
  <c r="AA99"/>
  <c r="AI82"/>
  <c r="AI83"/>
  <c r="AI84"/>
  <c r="AI85"/>
  <c r="AI86"/>
  <c r="AI87"/>
  <c r="AI88"/>
  <c r="AI89"/>
  <c r="AI90"/>
  <c r="AI91"/>
  <c r="AI92"/>
  <c r="AI93"/>
  <c r="AI94"/>
  <c r="AI95"/>
  <c r="AI96"/>
  <c r="AI97"/>
  <c r="AI98"/>
  <c r="AI99"/>
  <c r="AA104"/>
  <c r="H99"/>
  <c r="AB82"/>
  <c r="AB83"/>
  <c r="AB84"/>
  <c r="AB85"/>
  <c r="AB86"/>
  <c r="AB87"/>
  <c r="AB88"/>
  <c r="AB89"/>
  <c r="AB90"/>
  <c r="AB91"/>
  <c r="AB92"/>
  <c r="AB93"/>
  <c r="AB94"/>
  <c r="AB95"/>
  <c r="AB96"/>
  <c r="AB97"/>
  <c r="AB98"/>
  <c r="AB99"/>
  <c r="AJ82"/>
  <c r="AJ83"/>
  <c r="AJ84"/>
  <c r="AJ85"/>
  <c r="AJ86"/>
  <c r="AJ87"/>
  <c r="AJ88"/>
  <c r="AJ89"/>
  <c r="AJ90"/>
  <c r="AJ91"/>
  <c r="AJ92"/>
  <c r="AJ93"/>
  <c r="AJ94"/>
  <c r="AJ95"/>
  <c r="AJ96"/>
  <c r="AJ97"/>
  <c r="AJ98"/>
  <c r="AJ99"/>
  <c r="AB104"/>
  <c r="I99"/>
  <c r="AC82"/>
  <c r="AC83"/>
  <c r="AC84"/>
  <c r="AC85"/>
  <c r="AC86"/>
  <c r="AC87"/>
  <c r="AC88"/>
  <c r="AC89"/>
  <c r="AC90"/>
  <c r="AC91"/>
  <c r="AC92"/>
  <c r="AC93"/>
  <c r="AC94"/>
  <c r="AC95"/>
  <c r="AC96"/>
  <c r="AC97"/>
  <c r="AC98"/>
  <c r="AC99"/>
  <c r="AK82"/>
  <c r="AK83"/>
  <c r="AK84"/>
  <c r="AK85"/>
  <c r="AK86"/>
  <c r="AK87"/>
  <c r="AK88"/>
  <c r="AK89"/>
  <c r="AK90"/>
  <c r="AK91"/>
  <c r="AK92"/>
  <c r="AK93"/>
  <c r="AK94"/>
  <c r="AK95"/>
  <c r="AK96"/>
  <c r="AK97"/>
  <c r="AK98"/>
  <c r="AK99"/>
  <c r="AC104"/>
  <c r="J99"/>
  <c r="W103"/>
  <c r="D98"/>
  <c r="X103"/>
  <c r="E98"/>
  <c r="Y103"/>
  <c r="F98"/>
  <c r="Z103"/>
  <c r="G98"/>
  <c r="AA103"/>
  <c r="H98"/>
  <c r="AB103"/>
  <c r="I98"/>
  <c r="AC103"/>
  <c r="J98"/>
  <c r="V104"/>
  <c r="C99"/>
  <c r="AE101"/>
  <c r="AF101"/>
  <c r="AG101"/>
  <c r="AH101"/>
  <c r="AI101"/>
  <c r="AJ101"/>
  <c r="AK101"/>
  <c r="AE100"/>
  <c r="AF100"/>
  <c r="AG100"/>
  <c r="AH100"/>
  <c r="AI100"/>
  <c r="AJ100"/>
  <c r="AK100"/>
  <c r="AD101"/>
  <c r="AD100"/>
  <c r="W101"/>
  <c r="X101"/>
  <c r="Y101"/>
  <c r="Z101"/>
  <c r="AA101"/>
  <c r="AB101"/>
  <c r="AC101"/>
  <c r="W100"/>
  <c r="X100"/>
  <c r="Y100"/>
  <c r="Z100"/>
  <c r="AA100"/>
  <c r="AB100"/>
  <c r="AC100"/>
  <c r="V100"/>
  <c r="V101"/>
  <c r="L82"/>
  <c r="L83"/>
  <c r="L84"/>
  <c r="L85"/>
  <c r="L86"/>
  <c r="L87"/>
  <c r="L88"/>
  <c r="L89"/>
  <c r="L90"/>
  <c r="L91"/>
  <c r="L92"/>
  <c r="L93"/>
  <c r="L94"/>
  <c r="L95"/>
  <c r="L96"/>
  <c r="L97"/>
  <c r="L98"/>
  <c r="L99"/>
  <c r="L100"/>
  <c r="C90"/>
  <c r="C92"/>
  <c r="C94"/>
  <c r="M82"/>
  <c r="M83"/>
  <c r="M84"/>
  <c r="M85"/>
  <c r="M86"/>
  <c r="M87"/>
  <c r="M88"/>
  <c r="M89"/>
  <c r="M90"/>
  <c r="M91"/>
  <c r="M92"/>
  <c r="M93"/>
  <c r="M94"/>
  <c r="M95"/>
  <c r="M96"/>
  <c r="M97"/>
  <c r="M98"/>
  <c r="M99"/>
  <c r="M100"/>
  <c r="D90"/>
  <c r="D92"/>
  <c r="D94"/>
  <c r="N82"/>
  <c r="N83"/>
  <c r="N84"/>
  <c r="N85"/>
  <c r="N86"/>
  <c r="N87"/>
  <c r="N88"/>
  <c r="N89"/>
  <c r="N90"/>
  <c r="N91"/>
  <c r="N92"/>
  <c r="N93"/>
  <c r="N94"/>
  <c r="N95"/>
  <c r="N96"/>
  <c r="N97"/>
  <c r="N98"/>
  <c r="N99"/>
  <c r="N100"/>
  <c r="E90"/>
  <c r="E92"/>
  <c r="E94"/>
  <c r="O82"/>
  <c r="O83"/>
  <c r="O84"/>
  <c r="O85"/>
  <c r="O86"/>
  <c r="O87"/>
  <c r="O88"/>
  <c r="O89"/>
  <c r="O90"/>
  <c r="O91"/>
  <c r="O92"/>
  <c r="O93"/>
  <c r="O94"/>
  <c r="O95"/>
  <c r="O96"/>
  <c r="O97"/>
  <c r="O98"/>
  <c r="O99"/>
  <c r="O100"/>
  <c r="F90"/>
  <c r="F92"/>
  <c r="F94"/>
  <c r="P82"/>
  <c r="P83"/>
  <c r="P84"/>
  <c r="P85"/>
  <c r="P86"/>
  <c r="P87"/>
  <c r="P88"/>
  <c r="P89"/>
  <c r="P90"/>
  <c r="P91"/>
  <c r="P92"/>
  <c r="P93"/>
  <c r="P94"/>
  <c r="P95"/>
  <c r="P96"/>
  <c r="P97"/>
  <c r="P98"/>
  <c r="P99"/>
  <c r="P100"/>
  <c r="G90"/>
  <c r="G92"/>
  <c r="G94"/>
  <c r="Q82"/>
  <c r="Q83"/>
  <c r="Q84"/>
  <c r="Q85"/>
  <c r="Q86"/>
  <c r="Q87"/>
  <c r="Q88"/>
  <c r="Q89"/>
  <c r="Q90"/>
  <c r="Q91"/>
  <c r="Q92"/>
  <c r="Q93"/>
  <c r="Q94"/>
  <c r="Q95"/>
  <c r="Q96"/>
  <c r="Q97"/>
  <c r="Q98"/>
  <c r="Q99"/>
  <c r="Q100"/>
  <c r="H90"/>
  <c r="H92"/>
  <c r="H94"/>
  <c r="R82"/>
  <c r="R83"/>
  <c r="R84"/>
  <c r="R85"/>
  <c r="R86"/>
  <c r="R87"/>
  <c r="R88"/>
  <c r="R89"/>
  <c r="R90"/>
  <c r="R91"/>
  <c r="R92"/>
  <c r="R93"/>
  <c r="R94"/>
  <c r="R95"/>
  <c r="R96"/>
  <c r="R97"/>
  <c r="R98"/>
  <c r="R99"/>
  <c r="R100"/>
  <c r="I90"/>
  <c r="I92"/>
  <c r="I94"/>
  <c r="S82"/>
  <c r="S83"/>
  <c r="S84"/>
  <c r="S85"/>
  <c r="S86"/>
  <c r="S87"/>
  <c r="S88"/>
  <c r="S89"/>
  <c r="S90"/>
  <c r="S91"/>
  <c r="S92"/>
  <c r="S93"/>
  <c r="S94"/>
  <c r="S95"/>
  <c r="S96"/>
  <c r="S97"/>
  <c r="S98"/>
  <c r="S99"/>
  <c r="S100"/>
  <c r="J90"/>
  <c r="J92"/>
  <c r="J94"/>
  <c r="D93"/>
  <c r="E93"/>
  <c r="F93"/>
  <c r="G93"/>
  <c r="H93"/>
  <c r="I93"/>
  <c r="J93"/>
  <c r="C93"/>
  <c r="M101"/>
  <c r="D91"/>
  <c r="N101"/>
  <c r="E91"/>
  <c r="O101"/>
  <c r="F91"/>
  <c r="P101"/>
  <c r="G91"/>
  <c r="Q101"/>
  <c r="H91"/>
  <c r="R101"/>
  <c r="I91"/>
  <c r="S101"/>
  <c r="J91"/>
  <c r="L101"/>
  <c r="C91"/>
  <c r="V20"/>
  <c r="V21"/>
  <c r="V22"/>
  <c r="V23"/>
  <c r="V24"/>
  <c r="V25"/>
  <c r="V26"/>
  <c r="V27"/>
  <c r="V28"/>
  <c r="V29"/>
  <c r="V30"/>
  <c r="V31"/>
  <c r="C36"/>
  <c r="C38"/>
  <c r="C40"/>
  <c r="C39"/>
  <c r="W20"/>
  <c r="W21"/>
  <c r="W22"/>
  <c r="W23"/>
  <c r="W24"/>
  <c r="W25"/>
  <c r="W26"/>
  <c r="W27"/>
  <c r="W28"/>
  <c r="W29"/>
  <c r="W30"/>
  <c r="W32"/>
  <c r="D37"/>
  <c r="X20"/>
  <c r="X21"/>
  <c r="X22"/>
  <c r="X23"/>
  <c r="X24"/>
  <c r="X25"/>
  <c r="X26"/>
  <c r="X27"/>
  <c r="X28"/>
  <c r="X29"/>
  <c r="X30"/>
  <c r="X32"/>
  <c r="E37"/>
  <c r="Y20"/>
  <c r="Y21"/>
  <c r="Y22"/>
  <c r="Y23"/>
  <c r="Y24"/>
  <c r="Y25"/>
  <c r="Y26"/>
  <c r="Y27"/>
  <c r="Y28"/>
  <c r="Y29"/>
  <c r="Y30"/>
  <c r="Y32"/>
  <c r="F37"/>
  <c r="Z20"/>
  <c r="Z21"/>
  <c r="Z22"/>
  <c r="Z23"/>
  <c r="Z24"/>
  <c r="Z25"/>
  <c r="Z26"/>
  <c r="Z27"/>
  <c r="Z28"/>
  <c r="Z29"/>
  <c r="Z30"/>
  <c r="Z32"/>
  <c r="G37"/>
  <c r="AA20"/>
  <c r="AA21"/>
  <c r="AA22"/>
  <c r="AA23"/>
  <c r="AA24"/>
  <c r="AA25"/>
  <c r="AA26"/>
  <c r="AA27"/>
  <c r="AA28"/>
  <c r="AA29"/>
  <c r="AA30"/>
  <c r="AA32"/>
  <c r="H37"/>
  <c r="AB20"/>
  <c r="AB21"/>
  <c r="AB22"/>
  <c r="AB23"/>
  <c r="AB24"/>
  <c r="AB25"/>
  <c r="AB26"/>
  <c r="AB27"/>
  <c r="AB28"/>
  <c r="AB29"/>
  <c r="AB30"/>
  <c r="AB32"/>
  <c r="I37"/>
  <c r="AC20"/>
  <c r="AC21"/>
  <c r="AC22"/>
  <c r="AC23"/>
  <c r="AC24"/>
  <c r="AC25"/>
  <c r="AC26"/>
  <c r="AC27"/>
  <c r="AC28"/>
  <c r="AC29"/>
  <c r="AC30"/>
  <c r="AC32"/>
  <c r="J37"/>
  <c r="W31"/>
  <c r="D36"/>
  <c r="X31"/>
  <c r="E36"/>
  <c r="Y31"/>
  <c r="F36"/>
  <c r="Z31"/>
  <c r="G36"/>
  <c r="AA31"/>
  <c r="H36"/>
  <c r="AB31"/>
  <c r="I36"/>
  <c r="AC31"/>
  <c r="J36"/>
  <c r="V32"/>
  <c r="C37"/>
  <c r="S20"/>
  <c r="S21"/>
  <c r="S22"/>
  <c r="S23"/>
  <c r="S24"/>
  <c r="S25"/>
  <c r="S26"/>
  <c r="S27"/>
  <c r="S28"/>
  <c r="S29"/>
  <c r="S30"/>
  <c r="S31"/>
  <c r="J28"/>
  <c r="J30"/>
  <c r="J32"/>
  <c r="M20"/>
  <c r="M21"/>
  <c r="M22"/>
  <c r="M23"/>
  <c r="M24"/>
  <c r="M25"/>
  <c r="M26"/>
  <c r="M27"/>
  <c r="M28"/>
  <c r="M29"/>
  <c r="M30"/>
  <c r="M31"/>
  <c r="D28"/>
  <c r="D30"/>
  <c r="D32"/>
  <c r="N20"/>
  <c r="N21"/>
  <c r="N22"/>
  <c r="N23"/>
  <c r="N24"/>
  <c r="N25"/>
  <c r="N26"/>
  <c r="N27"/>
  <c r="N28"/>
  <c r="N29"/>
  <c r="N30"/>
  <c r="N31"/>
  <c r="E28"/>
  <c r="E30"/>
  <c r="E32"/>
  <c r="O20"/>
  <c r="O21"/>
  <c r="O22"/>
  <c r="O23"/>
  <c r="O24"/>
  <c r="O25"/>
  <c r="O26"/>
  <c r="O27"/>
  <c r="O28"/>
  <c r="O29"/>
  <c r="O30"/>
  <c r="O31"/>
  <c r="F28"/>
  <c r="F30"/>
  <c r="F32"/>
  <c r="P20"/>
  <c r="P21"/>
  <c r="P22"/>
  <c r="P23"/>
  <c r="P24"/>
  <c r="P25"/>
  <c r="P26"/>
  <c r="P27"/>
  <c r="P28"/>
  <c r="P29"/>
  <c r="P30"/>
  <c r="P31"/>
  <c r="G28"/>
  <c r="G30"/>
  <c r="G32"/>
  <c r="Q20"/>
  <c r="Q21"/>
  <c r="Q22"/>
  <c r="Q23"/>
  <c r="Q24"/>
  <c r="Q25"/>
  <c r="Q26"/>
  <c r="Q27"/>
  <c r="Q28"/>
  <c r="Q29"/>
  <c r="Q30"/>
  <c r="Q31"/>
  <c r="H28"/>
  <c r="H30"/>
  <c r="H32"/>
  <c r="R20"/>
  <c r="R21"/>
  <c r="R22"/>
  <c r="R23"/>
  <c r="R24"/>
  <c r="R25"/>
  <c r="R26"/>
  <c r="R27"/>
  <c r="R28"/>
  <c r="R29"/>
  <c r="R30"/>
  <c r="R31"/>
  <c r="I28"/>
  <c r="I30"/>
  <c r="I32"/>
  <c r="L20"/>
  <c r="L21"/>
  <c r="L22"/>
  <c r="L23"/>
  <c r="L24"/>
  <c r="L25"/>
  <c r="L26"/>
  <c r="L27"/>
  <c r="L28"/>
  <c r="L29"/>
  <c r="L30"/>
  <c r="L31"/>
  <c r="C28"/>
  <c r="C30"/>
  <c r="C32"/>
  <c r="F31"/>
  <c r="D31"/>
  <c r="E31"/>
  <c r="G31"/>
  <c r="H31"/>
  <c r="I31"/>
  <c r="J31"/>
  <c r="C31"/>
  <c r="M32"/>
  <c r="D29"/>
  <c r="N32"/>
  <c r="E29"/>
  <c r="O32"/>
  <c r="F29"/>
  <c r="P32"/>
  <c r="G29"/>
  <c r="Q32"/>
  <c r="H29"/>
  <c r="R32"/>
  <c r="I29"/>
  <c r="S32"/>
  <c r="J29"/>
  <c r="L32"/>
  <c r="C29"/>
  <c r="D100"/>
  <c r="D102"/>
  <c r="E100"/>
  <c r="E102"/>
  <c r="F100"/>
  <c r="F102"/>
  <c r="G100"/>
  <c r="G102"/>
  <c r="H100"/>
  <c r="H102"/>
  <c r="I100"/>
  <c r="I102"/>
  <c r="J100"/>
  <c r="J102"/>
  <c r="K102"/>
  <c r="C104"/>
  <c r="D101"/>
  <c r="E101"/>
  <c r="F101"/>
  <c r="G101"/>
  <c r="H101"/>
  <c r="I101"/>
  <c r="J101"/>
  <c r="K101"/>
  <c r="C103"/>
  <c r="K94"/>
  <c r="C96"/>
  <c r="K93"/>
  <c r="C95"/>
  <c r="D38"/>
  <c r="D40"/>
  <c r="E38"/>
  <c r="E40"/>
  <c r="F38"/>
  <c r="F40"/>
  <c r="G38"/>
  <c r="G40"/>
  <c r="H38"/>
  <c r="H40"/>
  <c r="I38"/>
  <c r="I40"/>
  <c r="J38"/>
  <c r="J40"/>
  <c r="K40"/>
  <c r="C42"/>
  <c r="D39"/>
  <c r="E39"/>
  <c r="F39"/>
  <c r="G39"/>
  <c r="H39"/>
  <c r="I39"/>
  <c r="J39"/>
  <c r="K39"/>
  <c r="C41"/>
  <c r="K32"/>
  <c r="C34"/>
  <c r="C1"/>
  <c r="K31"/>
  <c r="C33"/>
  <c r="C193"/>
  <c r="C195"/>
  <c r="C197"/>
  <c r="D193"/>
  <c r="D195"/>
  <c r="D197"/>
  <c r="E193"/>
  <c r="E195"/>
  <c r="E197"/>
  <c r="F193"/>
  <c r="F195"/>
  <c r="F197"/>
  <c r="G193"/>
  <c r="G195"/>
  <c r="G197"/>
  <c r="H193"/>
  <c r="H195"/>
  <c r="H197"/>
  <c r="I193"/>
  <c r="I195"/>
  <c r="I197"/>
  <c r="J193"/>
  <c r="J195"/>
  <c r="J197"/>
  <c r="K197"/>
  <c r="C199"/>
  <c r="C138"/>
  <c r="C140"/>
  <c r="C142"/>
  <c r="D138"/>
  <c r="D140"/>
  <c r="D142"/>
  <c r="E138"/>
  <c r="E140"/>
  <c r="E142"/>
  <c r="F138"/>
  <c r="F140"/>
  <c r="F142"/>
  <c r="G138"/>
  <c r="G140"/>
  <c r="G142"/>
  <c r="H138"/>
  <c r="H140"/>
  <c r="H142"/>
  <c r="I138"/>
  <c r="I140"/>
  <c r="I142"/>
  <c r="J138"/>
  <c r="J140"/>
  <c r="J142"/>
  <c r="K142"/>
  <c r="C144"/>
  <c r="C82"/>
  <c r="C84"/>
  <c r="C86"/>
  <c r="D82"/>
  <c r="D84"/>
  <c r="D86"/>
  <c r="E82"/>
  <c r="E84"/>
  <c r="E86"/>
  <c r="F82"/>
  <c r="F84"/>
  <c r="F86"/>
  <c r="G82"/>
  <c r="G84"/>
  <c r="G86"/>
  <c r="H82"/>
  <c r="H84"/>
  <c r="H86"/>
  <c r="I82"/>
  <c r="I84"/>
  <c r="I86"/>
  <c r="J82"/>
  <c r="J84"/>
  <c r="J86"/>
  <c r="K86"/>
  <c r="C88"/>
  <c r="J20"/>
  <c r="J22"/>
  <c r="J24"/>
  <c r="I20"/>
  <c r="I22"/>
  <c r="I24"/>
  <c r="H20"/>
  <c r="H22"/>
  <c r="H24"/>
  <c r="G20"/>
  <c r="G22"/>
  <c r="G24"/>
  <c r="F20"/>
  <c r="F22"/>
  <c r="F24"/>
  <c r="E20"/>
  <c r="E22"/>
  <c r="E24"/>
  <c r="D20"/>
  <c r="D22"/>
  <c r="D24"/>
  <c r="C20"/>
  <c r="C22"/>
  <c r="C24"/>
  <c r="K24"/>
  <c r="C26"/>
  <c r="C196"/>
  <c r="D196"/>
  <c r="E196"/>
  <c r="F196"/>
  <c r="G196"/>
  <c r="H196"/>
  <c r="I196"/>
  <c r="J196"/>
  <c r="K196"/>
  <c r="C141"/>
  <c r="D141"/>
  <c r="E141"/>
  <c r="F141"/>
  <c r="G141"/>
  <c r="H141"/>
  <c r="I141"/>
  <c r="J141"/>
  <c r="K141"/>
  <c r="C85"/>
  <c r="D85"/>
  <c r="E85"/>
  <c r="F85"/>
  <c r="G85"/>
  <c r="H85"/>
  <c r="I85"/>
  <c r="J85"/>
  <c r="K85"/>
  <c r="C23"/>
  <c r="D23"/>
  <c r="E23"/>
  <c r="F23"/>
  <c r="G23"/>
  <c r="H23"/>
  <c r="I23"/>
  <c r="J23"/>
  <c r="K23"/>
  <c r="C198"/>
  <c r="C143"/>
  <c r="C87"/>
  <c r="C25"/>
  <c r="K22"/>
</calcChain>
</file>

<file path=xl/sharedStrings.xml><?xml version="1.0" encoding="utf-8"?>
<sst xmlns="http://schemas.openxmlformats.org/spreadsheetml/2006/main" count="1483" uniqueCount="255">
  <si>
    <r>
      <t>Mit den</t>
    </r>
    <r>
      <rPr>
        <b/>
        <i/>
        <sz val="11"/>
        <color indexed="10"/>
        <rFont val="Calibri"/>
      </rPr>
      <t xml:space="preserve"> einzeln bewerteten</t>
    </r>
    <r>
      <rPr>
        <b/>
        <i/>
        <sz val="11"/>
        <color indexed="8"/>
        <rFont val="Calibri"/>
      </rPr>
      <t xml:space="preserve"> und dann gemittelten Gewichten kommt man auf folgende Gesamtwertung. Die Reihenfolge ist praktisch ident (mit Ausnahme einer Vertauschung um einen Platz: TPC Team 1 und 2). Die (ohnehin leichten) Unterschiede in der Gewichtung haben also fast keinen EInfluss auf das Gesamtergebnis.</t>
    </r>
    <phoneticPr fontId="4" type="noConversion"/>
  </si>
  <si>
    <t>Vergleich zwischen den Gruppen SonifikationsexpertInnen und WissenschaftsexpertInnen (WissenschaftsexpertInnen wurden wegen der kl. Stichprobe zusammengefasst, also unabh. von eigener oder anderer Domäne). SonifikationsexpertInnen bewerten grundsätzlich höher als WissenschaftsexpertInnen.</t>
    <phoneticPr fontId="4" type="noConversion"/>
  </si>
  <si>
    <t>Vergleich zwischen eigenem Team und anderen: Achtung: hier kann davon ausgegangen werden, dass manche Leute falsch angekreuzt haben (laut persönlichem Feedback teilw. verwirrend am Fragebogen ). Trotzdem wie ich es erwartet hatte: das eigene Team wird besser bewertet als das andere, wahrsch. weil man/frau besser versteht was da passiert. (Die Gegenerwartung, dass fremde Teams aus Nettigkeit besser bewertet werden, wird tendenziell widerlegt.)</t>
    <phoneticPr fontId="4" type="noConversion"/>
  </si>
  <si>
    <t>Eine noch andere Analyse lässt neben Effizienz auch den technischen Aufwand weg, da das Kriterium vermutlich oft falsch angekreuzt wurde. Die Gewichte ändern sich, aber das Gesamtergebnis bleibt immer noch ziemlich stabil (die 3 "Gewinner" bleiben vorne):</t>
    <phoneticPr fontId="4" type="noConversion"/>
  </si>
  <si>
    <t>Eine Korrelationsmatrix zw. den Kriterien ergibt folgendes: Effizienz korreliert mit Potenzial, Deutlichkeit u.a. Offensichtlich ist der Begriff mehrdeutig, und sollte in einer neuen Befragung geklärt bzw. weggelassen werden. Deutlichtkeit korreliert mit Lernaufwand, was verständlich ist, und Effizienz, was wohl an dessen Mehrdeutigkeit liegt. Technischer Aufwand korreliert mit nix, Annehmlichkeit nur wenig und mit allen ungefaehr gleich.</t>
    <phoneticPr fontId="4" type="noConversion"/>
  </si>
  <si>
    <t>Am meisten Uneinigkeit (am höchsten die Standardabweichung) gab es bei Effizienz. Bei Platz 2, technischem Aufwand, kann die Uneinigkeit durch ein Verständnisproblem ausgelöst sein, da die Frage eine andere Polarität assoziieren ließ als die Skala darunter. Insgesamt waren die Antworten aber recht homogen. Das theor. Maximum der Standardabweichung liegt bei ca. 3 (abh. von der Menge der Fragebögen, die unterschiedlich ist).</t>
    <phoneticPr fontId="4" type="noConversion"/>
  </si>
  <si>
    <t>Die Möglichkeit, nicht zu bewerten (also "weiß nicht" oder "nicht relevant" anzukreuzen, wurde bei Kontextfähigkeit, Effizienz und Technischer Aufwand am häufigsten gewählt.</t>
    <phoneticPr fontId="4" type="noConversion"/>
  </si>
  <si>
    <t>Dasselbe in der chronologische Reihenfolge zeigt einen leichten Trend, dass die SOnifikationen immer besser bewertet wurden im Laufe der Zeit. Außerdem gibt es in jedem Datenset einen Gewinner, die Bewertung erfolgte wohl relativ mit dem im Kurzzeitgedächtnis vergleichbaren Sonifikationen.</t>
    <phoneticPr fontId="4" type="noConversion"/>
  </si>
  <si>
    <t>Das Gesamtranking ergibt sich nach der MCDA mit den Konsensgewichten folgendermaßen. Der theoretische Maximalwert liegt bei 1, der theoretische Minimalwert bei 1/7 (letzterer ist aber sehr unwahscheinlich, weil dann alle Testpersonen alle Kriterien mit dem geringsten Wert bewerten müssten!). "Gewinner" sind Klima2 und CENTER3 und TPC3, was (zumindest meiner) subjektiven Vermutung entspricht. DHR liegt sehr weit hinten; er war das 1. zu Evaluierende und wurde offensichtlich sehr kritisch bewertet.</t>
    <phoneticPr fontId="4" type="noConversion"/>
  </si>
  <si>
    <t>Differenzen zur "schlechtest" evaluierten Sonifikation:</t>
    <phoneticPr fontId="4" type="noConversion"/>
  </si>
  <si>
    <t>Die Kriterienanalyse ergab, dass Effizienz der Faktor ist, der am meisten mit anderen korreliert. Daher erfolgt hier eine neue Gewichtung, ohne Effizienz. Außerdem zeigt das Foto einen Abstand zwischen den 1. und 2. Begriffen, d.h. im Ranking gibt es eig. keinen Platz 2.</t>
    <phoneticPr fontId="4" type="noConversion"/>
  </si>
  <si>
    <t>Die Gewichtung bei dem Konsensverfahren (silent negotiation) und den Mittelwerten der Erhebung in Fragebögen ist sehr ähnlich. Alle Kriterien haben nur Unterschiede um +/- 2%, außer Intuitivität und Lernaufwand.</t>
    <phoneticPr fontId="4" type="noConversion"/>
  </si>
  <si>
    <t>MCDA:</t>
    <phoneticPr fontId="4" type="noConversion"/>
  </si>
  <si>
    <t>Standardabweichung für jedes Kriterium:</t>
    <phoneticPr fontId="4" type="noConversion"/>
  </si>
  <si>
    <t>Summe der nicht-bewerteten Kriterien</t>
    <phoneticPr fontId="4" type="noConversion"/>
  </si>
  <si>
    <t>t-Test zwischen allen Fragebögen:</t>
    <phoneticPr fontId="4" type="noConversion"/>
  </si>
  <si>
    <t>t-Test zwischen allen Fragebögen, ohne Text:</t>
    <phoneticPr fontId="4" type="noConversion"/>
  </si>
  <si>
    <t>All data OHNE alle eintraege die nicht relevant oder weiss nicht enthalten, um t-Test zu wiederholen (war nur ein Versuch um zu sehen, ob die hohen Wahrscheinlichkeiten im t-Test davon beeinflusst werden, dass das nicht-bewerten ähnlich erfolgt. Stimmt aber nicht.</t>
    <phoneticPr fontId="4" type="noConversion"/>
  </si>
  <si>
    <t>(nur test, siehe oben)</t>
    <phoneticPr fontId="4" type="noConversion"/>
  </si>
  <si>
    <t>Ein t-Test zwischen allen Stichproben (eine Stichprobe=ein Fragebogen) ergibt, dass die meisten Stichprobenpaare mit sehr hoher Wahrscheinlichkeit aus 2 Grundgesamtheiten mit demselben Mittelwert kommen. Die Matrix gibt die Wahrscheinlichkeit zw. je 2 Sonifikatonen an. Schwarz umrandet sind Gebiete des gleichen Datensets, dort sind die Ergebnisse "ähnlicher". Pink sind die 3 "Gewinnersonifikationen", die tendenziell auch ähnlich zueinander bewertet wurden.</t>
    <phoneticPr fontId="4" type="noConversion"/>
  </si>
  <si>
    <t>ALLE DATEN:</t>
    <phoneticPr fontId="4" type="noConversion"/>
  </si>
  <si>
    <t>Korrelationsmatrix</t>
    <phoneticPr fontId="4" type="noConversion"/>
  </si>
  <si>
    <t>Chronologisch geplottet, und fuer jedes Kriterium einzeln:</t>
    <phoneticPr fontId="4" type="noConversion"/>
  </si>
  <si>
    <t>Die höchsten Punkte wurden im Schnitt für Effizienz, Deutlichkeit und intuitivität vergeben.</t>
    <phoneticPr fontId="4" type="noConversion"/>
  </si>
  <si>
    <t>Mittelwerte über alle Daten</t>
    <phoneticPr fontId="4" type="noConversion"/>
  </si>
  <si>
    <t>Mittelwerte ueber alle Daten</t>
    <phoneticPr fontId="4" type="noConversion"/>
  </si>
  <si>
    <t>Mittelwert</t>
    <phoneticPr fontId="4" type="noConversion"/>
  </si>
  <si>
    <t>Standardabweichung</t>
    <phoneticPr fontId="4" type="noConversion"/>
  </si>
  <si>
    <t>im Mittel über alle</t>
    <phoneticPr fontId="4" type="noConversion"/>
  </si>
  <si>
    <t>Mittelwerte für jedes Kriterium</t>
    <phoneticPr fontId="4" type="noConversion"/>
  </si>
  <si>
    <t>MOL (alle Teams!)</t>
    <phoneticPr fontId="4" type="noConversion"/>
  </si>
  <si>
    <t>TPC  (alle Teams!)</t>
    <phoneticPr fontId="4" type="noConversion"/>
  </si>
  <si>
    <t>Center  (alle Teams!)</t>
    <phoneticPr fontId="4" type="noConversion"/>
  </si>
  <si>
    <t>Klima  (alle Teams!)</t>
    <phoneticPr fontId="4" type="noConversion"/>
  </si>
  <si>
    <t>Gesamte Standardabweichung</t>
    <phoneticPr fontId="4" type="noConversion"/>
  </si>
  <si>
    <t>Aufsteigend sortiert:</t>
    <phoneticPr fontId="4" type="noConversion"/>
  </si>
  <si>
    <t>Ohne Effizienz und mit etwas anderer Gewichtung ändert die MCDA  sich trotzdem nicht grundlegend: die besten 3 Sonifikationen bleiben vorne:</t>
    <phoneticPr fontId="4" type="noConversion"/>
  </si>
  <si>
    <t>Absteigend sortiert:</t>
    <phoneticPr fontId="4" type="noConversion"/>
  </si>
  <si>
    <t>TP...Testperson</t>
    <phoneticPr fontId="4" type="noConversion"/>
  </si>
  <si>
    <t>Einzelwertungen aus Fragebögen:</t>
    <phoneticPr fontId="4" type="noConversion"/>
  </si>
  <si>
    <t>Differenz SE-WE</t>
    <phoneticPr fontId="4" type="noConversion"/>
  </si>
  <si>
    <t>Die Differenzen zwischen SE und WE sind bei einigen Fällen besonders ausgeprägt, bei anderen wenig, und nur beim DHR umgekehrt:</t>
    <phoneticPr fontId="4" type="noConversion"/>
  </si>
  <si>
    <t>Überblick über die Bewertung jeder Sonifikation:</t>
    <phoneticPr fontId="4" type="noConversion"/>
  </si>
  <si>
    <t>Keine sehr aussagekräftigen Unterschiede - die "Gewinnersonifikationen" sind überall gut</t>
    <phoneticPr fontId="4" type="noConversion"/>
  </si>
  <si>
    <t>Potenzial und Deutlichkeit sind natürlich am wichtigsten</t>
    <phoneticPr fontId="4" type="noConversion"/>
  </si>
  <si>
    <t>Neuauswertung mit anderen Konsensgewichten</t>
    <phoneticPr fontId="4" type="noConversion"/>
  </si>
  <si>
    <t>Potenzial wäre ausbaufähig; Panning hat Stufen; Sonifikation effizienter als was?? Vermute: als andere Darstellungen?</t>
  </si>
  <si>
    <t>? Ist Vordergrund-Task, eher keine Konflikte</t>
  </si>
  <si>
    <t>TP4</t>
    <phoneticPr fontId="4" type="noConversion"/>
  </si>
  <si>
    <t>DHR</t>
  </si>
  <si>
    <t>MOL 1</t>
  </si>
  <si>
    <t>MOL 2</t>
  </si>
  <si>
    <t>MOL 3</t>
  </si>
  <si>
    <t>TPC 1</t>
  </si>
  <si>
    <t>TPC 2</t>
  </si>
  <si>
    <t>TPC 3</t>
  </si>
  <si>
    <t>TPC IEM</t>
  </si>
  <si>
    <t>Center 1</t>
  </si>
  <si>
    <t>Center 2</t>
  </si>
  <si>
    <t>Center 3</t>
  </si>
  <si>
    <t>Klima 1</t>
  </si>
  <si>
    <t>Klima 2</t>
  </si>
  <si>
    <t>Anmerkung: Annehmlichkeit -&gt; könnte ich mir nicht länger anhören</t>
  </si>
  <si>
    <t>TPC/IEM</t>
    <phoneticPr fontId="4" type="noConversion"/>
  </si>
  <si>
    <t>TP9</t>
    <phoneticPr fontId="4" type="noConversion"/>
  </si>
  <si>
    <t>TP10</t>
    <phoneticPr fontId="4" type="noConversion"/>
  </si>
  <si>
    <t>TP11</t>
    <phoneticPr fontId="4" type="noConversion"/>
  </si>
  <si>
    <t>TP12</t>
    <phoneticPr fontId="4" type="noConversion"/>
  </si>
  <si>
    <t>TP13</t>
    <phoneticPr fontId="4" type="noConversion"/>
  </si>
  <si>
    <t>TP14</t>
    <phoneticPr fontId="4" type="noConversion"/>
  </si>
  <si>
    <t>Konsenswertung:</t>
    <phoneticPr fontId="4" type="noConversion"/>
  </si>
  <si>
    <t>Rang</t>
    <phoneticPr fontId="4" type="noConversion"/>
  </si>
  <si>
    <t>highest rank:</t>
    <phoneticPr fontId="4" type="noConversion"/>
  </si>
  <si>
    <t>number of criteria:</t>
    <phoneticPr fontId="4" type="noConversion"/>
  </si>
  <si>
    <r>
      <t>Deutlic</t>
    </r>
    <r>
      <rPr>
        <b/>
        <sz val="11"/>
        <color indexed="8"/>
        <rFont val="Calibri"/>
        <family val="2"/>
      </rPr>
      <t>h</t>
    </r>
    <r>
      <rPr>
        <b/>
        <sz val="11"/>
        <color theme="1"/>
        <rFont val="Calibri"/>
        <family val="2"/>
        <scheme val="minor"/>
      </rPr>
      <t>keit</t>
    </r>
    <phoneticPr fontId="4" type="noConversion"/>
  </si>
  <si>
    <t>Kriterium</t>
  </si>
  <si>
    <t>Annehmlichkeit</t>
  </si>
  <si>
    <t>a</t>
  </si>
  <si>
    <t>b</t>
  </si>
  <si>
    <t>Intuitivität</t>
  </si>
  <si>
    <t>c</t>
  </si>
  <si>
    <t>Deutlichkeit</t>
  </si>
  <si>
    <t>d</t>
  </si>
  <si>
    <t>Lernaufwand</t>
  </si>
  <si>
    <t>e</t>
  </si>
  <si>
    <t>Potenzial</t>
  </si>
  <si>
    <t>f</t>
  </si>
  <si>
    <t>Effizienz</t>
  </si>
  <si>
    <t>g</t>
  </si>
  <si>
    <t>Kontextfähigkeit</t>
  </si>
  <si>
    <t>h</t>
  </si>
  <si>
    <t>Technischer Aufwand</t>
  </si>
  <si>
    <t>Mittel:</t>
  </si>
  <si>
    <t># Fragebögen:</t>
  </si>
  <si>
    <t># Fragebögen (gesamt)</t>
  </si>
  <si>
    <t># Fragebögen</t>
  </si>
  <si>
    <t>Deutlickeit</t>
  </si>
  <si>
    <t>Sonifikations
experte/in</t>
  </si>
  <si>
    <t>Programmier
experte/in</t>
  </si>
  <si>
    <t>Sonstiges</t>
  </si>
  <si>
    <t>Wissenschaftsexperte/in 
im Gebiet des Datensets</t>
  </si>
  <si>
    <t>Sonstiger/e
Wissenschaftsexperte/in</t>
  </si>
  <si>
    <t>Team 1</t>
  </si>
  <si>
    <t>mein Team</t>
  </si>
  <si>
    <t>x</t>
  </si>
  <si>
    <t>weiß nicht</t>
  </si>
  <si>
    <t>nicht relevant</t>
  </si>
  <si>
    <t>Anmerkung: sehr gut :-)</t>
  </si>
  <si>
    <t>Arithmetische Mittel:</t>
  </si>
  <si>
    <t>Werte zwischen 0 und 1:</t>
  </si>
  <si>
    <t>Gewichtete Summe für Sonifikation:</t>
  </si>
  <si>
    <t xml:space="preserve">Team 2 </t>
  </si>
  <si>
    <t xml:space="preserve">mein Team </t>
  </si>
  <si>
    <t>Anmerkung: Effizienz -&gt; bei Klangoptimierung</t>
  </si>
  <si>
    <t xml:space="preserve">nicht relevant </t>
  </si>
  <si>
    <t xml:space="preserve">Team 3 </t>
  </si>
  <si>
    <t>Zettel G -&gt; Anmerkung unleserlich</t>
  </si>
  <si>
    <t>Anmerkung: könnte schneller sein</t>
  </si>
  <si>
    <t>Team 4/K</t>
  </si>
  <si>
    <t xml:space="preserve">weiß nicht </t>
  </si>
  <si>
    <t xml:space="preserve"> weiß nicht</t>
  </si>
  <si>
    <t>Kriterium:</t>
  </si>
  <si>
    <t>Sonifikationsexperte/in</t>
  </si>
  <si>
    <t>Programmierexperte/in</t>
  </si>
  <si>
    <t>Wissenschaftsexperte/in im Gebiet des Datensets</t>
  </si>
  <si>
    <t>Sonstiger/e Wissenschaftsexperte/in</t>
  </si>
  <si>
    <t>Anmerkungen:</t>
  </si>
  <si>
    <t>0,45-0,5</t>
    <phoneticPr fontId="4" type="noConversion"/>
  </si>
  <si>
    <t>Nutzt die Möglichkeit als zusätzliche Dimension beim hören nicht wirklich</t>
  </si>
  <si>
    <t>Mittelwert:</t>
  </si>
  <si>
    <t>Sonifikationexperten:</t>
  </si>
  <si>
    <t>Arithmetisches Mittel:</t>
  </si>
  <si>
    <t>Standardabweichung:</t>
  </si>
  <si>
    <t>weiß nicht (keine korrekten Daten)</t>
  </si>
  <si>
    <r>
      <t>Standar</t>
    </r>
    <r>
      <rPr>
        <b/>
        <sz val="11"/>
        <color indexed="8"/>
        <rFont val="Calibri"/>
        <family val="2"/>
      </rPr>
      <t>d</t>
    </r>
    <r>
      <rPr>
        <b/>
        <sz val="11"/>
        <color theme="1"/>
        <rFont val="Calibri"/>
        <family val="2"/>
        <scheme val="minor"/>
      </rPr>
      <t>abweichung über alle Daten eines Kriteriums:</t>
    </r>
    <phoneticPr fontId="4" type="noConversion"/>
  </si>
  <si>
    <t>Einzel-gewichtete Summe für die Sonifikation:</t>
    <phoneticPr fontId="4" type="noConversion"/>
  </si>
  <si>
    <t>Standardabweichung:</t>
    <phoneticPr fontId="4" type="noConversion"/>
  </si>
  <si>
    <t>Analyse der Evaluierung der Sonifikationen des SBE 2</t>
    <phoneticPr fontId="4" type="noConversion"/>
  </si>
  <si>
    <t>Anzahl der nicht bewerteten Kriterien gesamt:</t>
    <phoneticPr fontId="4" type="noConversion"/>
  </si>
  <si>
    <t>"weiß nicht"</t>
    <phoneticPr fontId="4" type="noConversion"/>
  </si>
  <si>
    <t>"nicht relevant"</t>
    <phoneticPr fontId="4" type="noConversion"/>
  </si>
  <si>
    <t>DHR/IEM</t>
  </si>
  <si>
    <t>MOL/Team 1</t>
  </si>
  <si>
    <t>MOL/ Team2</t>
  </si>
  <si>
    <t>MOL/ Team3</t>
  </si>
  <si>
    <t>TPC/ Team1</t>
  </si>
  <si>
    <t xml:space="preserve">TPC/ Team2 </t>
  </si>
  <si>
    <t>TPC/ Team 3</t>
  </si>
  <si>
    <t>TPC/ IEM</t>
  </si>
  <si>
    <t>Center/ Team 1</t>
  </si>
  <si>
    <t>Center/ Team2</t>
  </si>
  <si>
    <t>Center/ Team3</t>
  </si>
  <si>
    <t>Klima/ Team1</t>
  </si>
  <si>
    <t>Klima/ Team2</t>
  </si>
  <si>
    <t>Gewichte (Konsensergebnis)</t>
    <phoneticPr fontId="4" type="noConversion"/>
  </si>
  <si>
    <t>Gewichte (mittlere Einzelwertung)</t>
  </si>
  <si>
    <t>Gewichte (mittlere Einzelwertung)</t>
    <phoneticPr fontId="4" type="noConversion"/>
  </si>
  <si>
    <t>Multipliziert mit den Konsensgewichten:</t>
    <phoneticPr fontId="4" type="noConversion"/>
  </si>
  <si>
    <t>Multipliziert mit den Konsensgewichten:</t>
  </si>
  <si>
    <t>TP5</t>
    <phoneticPr fontId="4" type="noConversion"/>
  </si>
  <si>
    <t>TP6</t>
    <phoneticPr fontId="4" type="noConversion"/>
  </si>
  <si>
    <t>TP7</t>
    <phoneticPr fontId="4" type="noConversion"/>
  </si>
  <si>
    <t>TP8</t>
    <phoneticPr fontId="4" type="noConversion"/>
  </si>
  <si>
    <t>Multipliziert mit den Einzelgewichten:</t>
    <phoneticPr fontId="4" type="noConversion"/>
  </si>
  <si>
    <t>Summe</t>
  </si>
  <si>
    <t>Multi Criteria Decision Analysis</t>
    <phoneticPr fontId="4" type="noConversion"/>
  </si>
  <si>
    <t>TP1</t>
    <phoneticPr fontId="4" type="noConversion"/>
  </si>
  <si>
    <t>TP2</t>
    <phoneticPr fontId="4" type="noConversion"/>
  </si>
  <si>
    <t>TP3</t>
    <phoneticPr fontId="4" type="noConversion"/>
  </si>
  <si>
    <t>DHR</t>
    <phoneticPr fontId="4" type="noConversion"/>
  </si>
  <si>
    <t>TPC1</t>
    <phoneticPr fontId="4" type="noConversion"/>
  </si>
  <si>
    <t>Center1</t>
    <phoneticPr fontId="4" type="noConversion"/>
  </si>
  <si>
    <t>Center2</t>
    <phoneticPr fontId="4" type="noConversion"/>
  </si>
  <si>
    <t>Center 3</t>
    <phoneticPr fontId="4" type="noConversion"/>
  </si>
  <si>
    <t>Klima2</t>
    <phoneticPr fontId="4" type="noConversion"/>
  </si>
  <si>
    <t>Platz1!</t>
    <phoneticPr fontId="4" type="noConversion"/>
  </si>
  <si>
    <t>Platz2!</t>
    <phoneticPr fontId="4" type="noConversion"/>
  </si>
  <si>
    <t>Platz3!</t>
    <phoneticPr fontId="4" type="noConversion"/>
  </si>
  <si>
    <t>0,4-0,45</t>
    <phoneticPr fontId="4" type="noConversion"/>
  </si>
  <si>
    <t>LEGENDE:</t>
    <phoneticPr fontId="4" type="noConversion"/>
  </si>
  <si>
    <t>MOL1</t>
    <phoneticPr fontId="4" type="noConversion"/>
  </si>
  <si>
    <t>MOL2</t>
    <phoneticPr fontId="4" type="noConversion"/>
  </si>
  <si>
    <t>MOL3</t>
    <phoneticPr fontId="4" type="noConversion"/>
  </si>
  <si>
    <t>TPC1</t>
    <phoneticPr fontId="4" type="noConversion"/>
  </si>
  <si>
    <t>TPC2</t>
    <phoneticPr fontId="4" type="noConversion"/>
  </si>
  <si>
    <t>TPC3</t>
    <phoneticPr fontId="4" type="noConversion"/>
  </si>
  <si>
    <t>TPC4</t>
    <phoneticPr fontId="4" type="noConversion"/>
  </si>
  <si>
    <t>CENTER1</t>
    <phoneticPr fontId="4" type="noConversion"/>
  </si>
  <si>
    <t>CENTER2</t>
    <phoneticPr fontId="4" type="noConversion"/>
  </si>
  <si>
    <t>CENTER3</t>
    <phoneticPr fontId="4" type="noConversion"/>
  </si>
  <si>
    <t>Klima1</t>
    <phoneticPr fontId="4" type="noConversion"/>
  </si>
  <si>
    <t>Klima2</t>
    <phoneticPr fontId="4" type="noConversion"/>
  </si>
  <si>
    <t>weiß nicht</t>
    <phoneticPr fontId="4" type="noConversion"/>
  </si>
  <si>
    <t>Multipliziert mit den Einzelgewichten:</t>
  </si>
  <si>
    <t>Gemeinsamer Mittelwert:</t>
  </si>
  <si>
    <t>Gemeinsame Varianz:</t>
  </si>
  <si>
    <t>Gemeinsame Standardabweichung:</t>
  </si>
  <si>
    <t>nicht mein Team</t>
  </si>
  <si>
    <t>Mein Team:</t>
  </si>
  <si>
    <t>0,55-0,6</t>
    <phoneticPr fontId="4" type="noConversion"/>
  </si>
  <si>
    <t>&gt;0,6</t>
    <phoneticPr fontId="4" type="noConversion"/>
  </si>
  <si>
    <t>DHR</t>
    <phoneticPr fontId="4" type="noConversion"/>
  </si>
  <si>
    <t>Center 3</t>
    <phoneticPr fontId="4" type="noConversion"/>
  </si>
  <si>
    <t>Klima 2</t>
    <phoneticPr fontId="4" type="noConversion"/>
  </si>
  <si>
    <t>0,5-0,55</t>
    <phoneticPr fontId="4" type="noConversion"/>
  </si>
  <si>
    <t>Kontextfähigkeit aufgrund der räumlichen Installation nicht anwendbar</t>
  </si>
  <si>
    <t>Bessere Erklärung des Tasks/Daten mit Sonifikations. Wäre sinnvoll</t>
  </si>
  <si>
    <t>TPC4</t>
  </si>
  <si>
    <t>CENTER1</t>
  </si>
  <si>
    <t>CENTER2</t>
  </si>
  <si>
    <t>CENTER3</t>
  </si>
  <si>
    <t>Klima1</t>
  </si>
  <si>
    <t>Klima2</t>
  </si>
  <si>
    <t>TPC/ Team 3</t>
    <phoneticPr fontId="4" type="noConversion"/>
  </si>
  <si>
    <t>Chronologischer Plot:</t>
    <phoneticPr fontId="4" type="noConversion"/>
  </si>
  <si>
    <t>MCDA</t>
    <phoneticPr fontId="4" type="noConversion"/>
  </si>
  <si>
    <t>Kriterien</t>
    <phoneticPr fontId="4" type="noConversion"/>
  </si>
  <si>
    <t>Einzelbewertungen</t>
    <phoneticPr fontId="4" type="noConversion"/>
  </si>
  <si>
    <t>Sonstige</t>
    <phoneticPr fontId="4" type="noConversion"/>
  </si>
  <si>
    <t>Konsenswertung:</t>
    <phoneticPr fontId="4" type="noConversion"/>
  </si>
  <si>
    <t>highest rank:</t>
    <phoneticPr fontId="4" type="noConversion"/>
  </si>
  <si>
    <t>number of criteria:</t>
    <phoneticPr fontId="4" type="noConversion"/>
  </si>
  <si>
    <t>MCDA:</t>
    <phoneticPr fontId="4" type="noConversion"/>
  </si>
  <si>
    <t>GEWICHTE</t>
    <phoneticPr fontId="4" type="noConversion"/>
  </si>
  <si>
    <t>Mittelwerte zwischen 0 und 1:</t>
    <phoneticPr fontId="4" type="noConversion"/>
  </si>
  <si>
    <t>MOL 1</t>
    <phoneticPr fontId="4" type="noConversion"/>
  </si>
  <si>
    <t>MOL 2</t>
    <phoneticPr fontId="4" type="noConversion"/>
  </si>
  <si>
    <t>MOL 3</t>
    <phoneticPr fontId="4" type="noConversion"/>
  </si>
  <si>
    <t>TPC 1</t>
    <phoneticPr fontId="4" type="noConversion"/>
  </si>
  <si>
    <t>TPC 2</t>
    <phoneticPr fontId="4" type="noConversion"/>
  </si>
  <si>
    <t>TPC 3</t>
    <phoneticPr fontId="4" type="noConversion"/>
  </si>
  <si>
    <t>TPC IEM</t>
    <phoneticPr fontId="4" type="noConversion"/>
  </si>
  <si>
    <t>Center 1</t>
    <phoneticPr fontId="4" type="noConversion"/>
  </si>
  <si>
    <t>Center 2</t>
    <phoneticPr fontId="4" type="noConversion"/>
  </si>
  <si>
    <t>Klima 1</t>
    <phoneticPr fontId="4" type="noConversion"/>
  </si>
  <si>
    <t>Klima 2</t>
    <phoneticPr fontId="4" type="noConversion"/>
  </si>
  <si>
    <t>Konsens-Gewichtete Summe für Sonifikation:</t>
    <phoneticPr fontId="4" type="noConversion"/>
  </si>
  <si>
    <t>Einzel-gewichtete Summe für Sonifikation:</t>
    <phoneticPr fontId="4" type="noConversion"/>
  </si>
  <si>
    <t>SonifikationsexpertInnen</t>
    <phoneticPr fontId="4" type="noConversion"/>
  </si>
  <si>
    <t>WissenschaftsexpertInnen</t>
    <phoneticPr fontId="4" type="noConversion"/>
  </si>
  <si>
    <t>Alle</t>
    <phoneticPr fontId="4" type="noConversion"/>
  </si>
  <si>
    <t>mein Team</t>
    <phoneticPr fontId="4" type="noConversion"/>
  </si>
  <si>
    <t>andere</t>
    <phoneticPr fontId="4" type="noConversion"/>
  </si>
  <si>
    <t>MOL1</t>
  </si>
  <si>
    <t>MOL2</t>
  </si>
  <si>
    <t>MOL3</t>
  </si>
  <si>
    <t>TPC1</t>
  </si>
  <si>
    <t>TPC2</t>
  </si>
  <si>
    <t>TPC3</t>
  </si>
  <si>
    <t>Anmerkung: Annehmlichkeit -&gt; nicht fertig</t>
  </si>
  <si>
    <t>Nicht mein Team:</t>
  </si>
  <si>
    <t>nicht mein team</t>
  </si>
  <si>
    <t>Wissenschaftsexperten</t>
  </si>
  <si>
    <t>DHR/Son.ex</t>
  </si>
  <si>
    <t>DHR/Wis.ex</t>
  </si>
</sst>
</file>

<file path=xl/styles.xml><?xml version="1.0" encoding="utf-8"?>
<styleSheet xmlns="http://schemas.openxmlformats.org/spreadsheetml/2006/main">
  <numFmts count="2">
    <numFmt numFmtId="164" formatCode="0.0"/>
    <numFmt numFmtId="165" formatCode="0.000"/>
  </numFmts>
  <fonts count="42">
    <font>
      <sz val="11"/>
      <color theme="1"/>
      <name val="Calibri"/>
      <family val="2"/>
      <scheme val="minor"/>
    </font>
    <font>
      <sz val="10"/>
      <name val="Verdana"/>
    </font>
    <font>
      <sz val="10"/>
      <name val="Verdana"/>
    </font>
    <font>
      <b/>
      <sz val="11"/>
      <color theme="1"/>
      <name val="Calibri"/>
      <family val="2"/>
      <scheme val="minor"/>
    </font>
    <font>
      <sz val="8"/>
      <name val="Verdana"/>
    </font>
    <font>
      <sz val="11"/>
      <color indexed="8"/>
      <name val="Calibri"/>
      <family val="2"/>
    </font>
    <font>
      <sz val="11"/>
      <name val="Verdana"/>
    </font>
    <font>
      <b/>
      <sz val="11"/>
      <name val="Verdana"/>
      <family val="2"/>
    </font>
    <font>
      <b/>
      <sz val="11"/>
      <color indexed="8"/>
      <name val="Calibri"/>
      <family val="2"/>
    </font>
    <font>
      <b/>
      <sz val="14"/>
      <color indexed="8"/>
      <name val="Calibri"/>
    </font>
    <font>
      <b/>
      <u/>
      <sz val="14"/>
      <color indexed="8"/>
      <name val="Calibri"/>
    </font>
    <font>
      <sz val="14"/>
      <color indexed="8"/>
      <name val="Calibri"/>
    </font>
    <font>
      <sz val="11"/>
      <color indexed="57"/>
      <name val="Calibri"/>
    </font>
    <font>
      <b/>
      <sz val="11"/>
      <color indexed="57"/>
      <name val="Calibri"/>
    </font>
    <font>
      <b/>
      <sz val="11"/>
      <color indexed="12"/>
      <name val="Calibri"/>
    </font>
    <font>
      <sz val="11"/>
      <color indexed="12"/>
      <name val="Calibri"/>
    </font>
    <font>
      <i/>
      <sz val="11"/>
      <color indexed="8"/>
      <name val="Calibri"/>
    </font>
    <font>
      <b/>
      <sz val="11"/>
      <name val="Calibri"/>
    </font>
    <font>
      <sz val="11"/>
      <name val="Calibri"/>
    </font>
    <font>
      <b/>
      <i/>
      <sz val="11"/>
      <color indexed="8"/>
      <name val="Calibri"/>
    </font>
    <font>
      <b/>
      <sz val="11"/>
      <color indexed="10"/>
      <name val="Calibri"/>
    </font>
    <font>
      <b/>
      <sz val="11"/>
      <color indexed="9"/>
      <name val="Calibri"/>
    </font>
    <font>
      <sz val="11"/>
      <color indexed="57"/>
      <name val="Calibri"/>
    </font>
    <font>
      <b/>
      <sz val="11"/>
      <color rgb="FF7030A0"/>
      <name val="Calibri"/>
      <family val="2"/>
    </font>
    <font>
      <sz val="11"/>
      <color rgb="FF7030A0"/>
      <name val="Calibri"/>
      <family val="2"/>
      <scheme val="minor"/>
    </font>
    <font>
      <b/>
      <sz val="11"/>
      <color indexed="8"/>
      <name val="Calibri"/>
      <family val="2"/>
    </font>
    <font>
      <b/>
      <sz val="11"/>
      <color theme="6" tint="-0.249977111117893"/>
      <name val="Calibri"/>
      <family val="2"/>
    </font>
    <font>
      <sz val="11"/>
      <color theme="6" tint="-0.249977111117893"/>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font>
    <font>
      <sz val="11"/>
      <color theme="9" tint="-0.249977111117893"/>
      <name val="Calibri"/>
      <family val="2"/>
      <scheme val="minor"/>
    </font>
    <font>
      <sz val="11"/>
      <color rgb="FFFFC000"/>
      <name val="Calibri"/>
      <family val="2"/>
    </font>
    <font>
      <b/>
      <sz val="16"/>
      <color indexed="8"/>
      <name val="Calibri"/>
    </font>
    <font>
      <sz val="11"/>
      <color indexed="14"/>
      <name val="Calibri"/>
    </font>
    <font>
      <sz val="11"/>
      <color indexed="17"/>
      <name val="Calibri"/>
    </font>
    <font>
      <sz val="11"/>
      <color indexed="10"/>
      <name val="Calibri"/>
    </font>
    <font>
      <b/>
      <sz val="11"/>
      <color indexed="20"/>
      <name val="Calibri"/>
    </font>
    <font>
      <b/>
      <i/>
      <sz val="11"/>
      <color indexed="9"/>
      <name val="Calibri"/>
    </font>
    <font>
      <b/>
      <i/>
      <sz val="12"/>
      <color indexed="8"/>
      <name val="Calibri"/>
    </font>
    <font>
      <sz val="12"/>
      <color indexed="8"/>
      <name val="Calibri"/>
    </font>
    <font>
      <b/>
      <i/>
      <sz val="11"/>
      <color indexed="10"/>
      <name val="Calibri"/>
    </font>
  </fonts>
  <fills count="1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indexed="13"/>
        <bgColor indexed="64"/>
      </patternFill>
    </fill>
    <fill>
      <patternFill patternType="solid">
        <fgColor indexed="10"/>
        <bgColor indexed="64"/>
      </patternFill>
    </fill>
    <fill>
      <patternFill patternType="solid">
        <fgColor indexed="51"/>
        <bgColor indexed="64"/>
      </patternFill>
    </fill>
    <fill>
      <patternFill patternType="solid">
        <fgColor indexed="53"/>
        <bgColor indexed="64"/>
      </patternFill>
    </fill>
    <fill>
      <patternFill patternType="solid">
        <fgColor indexed="52"/>
        <bgColor indexed="64"/>
      </patternFill>
    </fill>
    <fill>
      <patternFill patternType="solid">
        <fgColor indexed="43"/>
        <bgColor indexed="64"/>
      </patternFill>
    </fill>
    <fill>
      <patternFill patternType="solid">
        <fgColor indexed="8"/>
        <bgColor indexed="64"/>
      </patternFill>
    </fill>
    <fill>
      <patternFill patternType="solid">
        <fgColor rgb="FF7030A0"/>
        <bgColor indexed="64"/>
      </patternFill>
    </fill>
    <fill>
      <patternFill patternType="solid">
        <fgColor theme="6" tint="-0.249977111117893"/>
        <bgColor indexed="64"/>
      </patternFill>
    </fill>
    <fill>
      <patternFill patternType="solid">
        <fgColor rgb="FFFFC000"/>
        <bgColor indexed="64"/>
      </patternFill>
    </fill>
    <fill>
      <patternFill patternType="solid">
        <fgColor theme="0"/>
        <bgColor indexed="64"/>
      </patternFill>
    </fill>
    <fill>
      <patternFill patternType="solid">
        <fgColor indexed="22"/>
        <bgColor indexed="64"/>
      </patternFill>
    </fill>
    <fill>
      <patternFill patternType="solid">
        <fgColor indexed="23"/>
        <bgColor indexed="64"/>
      </patternFill>
    </fill>
    <fill>
      <patternFill patternType="solid">
        <fgColor indexed="14"/>
        <bgColor indexed="64"/>
      </patternFill>
    </fill>
    <fill>
      <patternFill patternType="solid">
        <fgColor indexed="9"/>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right style="medium">
        <color indexed="64"/>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double">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double">
        <color indexed="64"/>
      </left>
      <right style="double">
        <color indexed="64"/>
      </right>
      <top style="double">
        <color indexed="64"/>
      </top>
      <bottom style="double">
        <color indexed="64"/>
      </bottom>
      <diagonal/>
    </border>
    <border>
      <left style="medium">
        <color indexed="14"/>
      </left>
      <right style="medium">
        <color indexed="14"/>
      </right>
      <top style="medium">
        <color indexed="14"/>
      </top>
      <bottom style="medium">
        <color indexed="14"/>
      </bottom>
      <diagonal/>
    </border>
    <border>
      <left style="medium">
        <color indexed="53"/>
      </left>
      <right/>
      <top/>
      <bottom/>
      <diagonal/>
    </border>
    <border>
      <left/>
      <right style="medium">
        <color indexed="53"/>
      </right>
      <top/>
      <bottom/>
      <diagonal/>
    </border>
    <border>
      <left style="medium">
        <color indexed="53"/>
      </left>
      <right/>
      <top style="medium">
        <color indexed="53"/>
      </top>
      <bottom/>
      <diagonal/>
    </border>
    <border>
      <left/>
      <right/>
      <top style="medium">
        <color indexed="53"/>
      </top>
      <bottom/>
      <diagonal/>
    </border>
    <border>
      <left/>
      <right style="medium">
        <color indexed="53"/>
      </right>
      <top style="medium">
        <color indexed="53"/>
      </top>
      <bottom/>
      <diagonal/>
    </border>
    <border>
      <left style="medium">
        <color indexed="53"/>
      </left>
      <right/>
      <top/>
      <bottom style="medium">
        <color indexed="53"/>
      </bottom>
      <diagonal/>
    </border>
    <border>
      <left/>
      <right/>
      <top/>
      <bottom style="medium">
        <color indexed="53"/>
      </bottom>
      <diagonal/>
    </border>
    <border>
      <left/>
      <right style="medium">
        <color indexed="53"/>
      </right>
      <top/>
      <bottom style="medium">
        <color indexed="53"/>
      </bottom>
      <diagonal/>
    </border>
    <border>
      <left style="medium">
        <color indexed="10"/>
      </left>
      <right/>
      <top/>
      <bottom/>
      <diagonal/>
    </border>
    <border>
      <left/>
      <right style="medium">
        <color indexed="10"/>
      </right>
      <top/>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s>
  <cellStyleXfs count="3">
    <xf numFmtId="0" fontId="0" fillId="0" borderId="0"/>
    <xf numFmtId="0" fontId="1" fillId="0" borderId="0"/>
    <xf numFmtId="0" fontId="2" fillId="0" borderId="0"/>
  </cellStyleXfs>
  <cellXfs count="287">
    <xf numFmtId="0" fontId="0" fillId="0" borderId="0" xfId="0"/>
    <xf numFmtId="0" fontId="0" fillId="0" borderId="0" xfId="0" applyBorder="1"/>
    <xf numFmtId="0" fontId="0" fillId="0" borderId="7" xfId="0" applyBorder="1"/>
    <xf numFmtId="0" fontId="0" fillId="2" borderId="0" xfId="0" applyFill="1"/>
    <xf numFmtId="0" fontId="3" fillId="0" borderId="0" xfId="0" applyFont="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13" xfId="0" applyFont="1" applyFill="1" applyBorder="1" applyAlignment="1">
      <alignment wrapText="1"/>
    </xf>
    <xf numFmtId="0" fontId="3" fillId="0" borderId="13" xfId="0" applyFont="1" applyFill="1" applyBorder="1"/>
    <xf numFmtId="0" fontId="3" fillId="0" borderId="0" xfId="0" applyFont="1" applyBorder="1"/>
    <xf numFmtId="0" fontId="3" fillId="0" borderId="1" xfId="0" applyFont="1" applyBorder="1"/>
    <xf numFmtId="0" fontId="3" fillId="0" borderId="2" xfId="0" applyFont="1" applyBorder="1"/>
    <xf numFmtId="0" fontId="3" fillId="0" borderId="3" xfId="0" applyFont="1" applyBorder="1"/>
    <xf numFmtId="0" fontId="0" fillId="0" borderId="0" xfId="0" applyFill="1"/>
    <xf numFmtId="0" fontId="0" fillId="0" borderId="4"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13" xfId="0" applyBorder="1"/>
    <xf numFmtId="0" fontId="0" fillId="0" borderId="0" xfId="0" applyFill="1" applyBorder="1" applyAlignment="1">
      <alignment horizontal="center"/>
    </xf>
    <xf numFmtId="0" fontId="0" fillId="0" borderId="0" xfId="0" applyFill="1" applyBorder="1"/>
    <xf numFmtId="0" fontId="3" fillId="2" borderId="0" xfId="0" applyFont="1" applyFill="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Fill="1" applyBorder="1" applyAlignment="1">
      <alignment horizontal="center"/>
    </xf>
    <xf numFmtId="0" fontId="0" fillId="0" borderId="5" xfId="0" applyFill="1" applyBorder="1" applyAlignment="1">
      <alignment horizontal="center"/>
    </xf>
    <xf numFmtId="0" fontId="0" fillId="2" borderId="0" xfId="0" applyFill="1" applyBorder="1"/>
    <xf numFmtId="0" fontId="3" fillId="3" borderId="15" xfId="0" applyFont="1" applyFill="1" applyBorder="1"/>
    <xf numFmtId="0" fontId="0" fillId="3" borderId="16" xfId="0" applyFill="1" applyBorder="1"/>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3" fillId="0" borderId="20" xfId="0" applyFont="1" applyBorder="1"/>
    <xf numFmtId="0" fontId="3" fillId="0" borderId="21" xfId="0" applyFont="1" applyBorder="1"/>
    <xf numFmtId="0" fontId="3" fillId="0" borderId="22" xfId="0" applyFont="1" applyBorder="1"/>
    <xf numFmtId="0" fontId="3" fillId="0" borderId="23" xfId="0" applyFont="1" applyBorder="1"/>
    <xf numFmtId="0" fontId="0" fillId="0" borderId="24" xfId="0" applyBorder="1" applyAlignment="1">
      <alignment horizontal="center"/>
    </xf>
    <xf numFmtId="0" fontId="0" fillId="0" borderId="13" xfId="0" applyBorder="1" applyAlignment="1">
      <alignment horizontal="center"/>
    </xf>
    <xf numFmtId="0" fontId="0" fillId="0" borderId="25" xfId="0" applyBorder="1" applyAlignment="1">
      <alignment horizontal="center"/>
    </xf>
    <xf numFmtId="0" fontId="0" fillId="0" borderId="13" xfId="0" applyFill="1" applyBorder="1" applyAlignment="1">
      <alignment horizontal="center"/>
    </xf>
    <xf numFmtId="0" fontId="0" fillId="0" borderId="1" xfId="0" applyFont="1" applyBorder="1" applyAlignment="1">
      <alignment horizontal="center"/>
    </xf>
    <xf numFmtId="0" fontId="0" fillId="0" borderId="2" xfId="0" applyFont="1" applyBorder="1" applyAlignment="1">
      <alignment horizontal="center"/>
    </xf>
    <xf numFmtId="0" fontId="0" fillId="0" borderId="3" xfId="0" applyFont="1" applyBorder="1" applyAlignment="1">
      <alignment horizontal="center"/>
    </xf>
    <xf numFmtId="0" fontId="0" fillId="0" borderId="0" xfId="0" applyFont="1" applyAlignment="1">
      <alignment horizontal="center"/>
    </xf>
    <xf numFmtId="0" fontId="0" fillId="0" borderId="13" xfId="0" applyFont="1" applyFill="1" applyBorder="1" applyAlignment="1">
      <alignment horizontal="center"/>
    </xf>
    <xf numFmtId="0" fontId="0" fillId="0" borderId="0" xfId="0" applyAlignment="1">
      <alignment horizontal="center"/>
    </xf>
    <xf numFmtId="0" fontId="3" fillId="0" borderId="13" xfId="0" applyFont="1" applyFill="1" applyBorder="1" applyAlignment="1">
      <alignment horizontal="center"/>
    </xf>
    <xf numFmtId="0" fontId="0" fillId="0" borderId="24" xfId="0" applyBorder="1"/>
    <xf numFmtId="0" fontId="5" fillId="0" borderId="0" xfId="0" applyFont="1"/>
    <xf numFmtId="0" fontId="6" fillId="0" borderId="0" xfId="2" applyFont="1"/>
    <xf numFmtId="0" fontId="5" fillId="0" borderId="0" xfId="0" applyFont="1" applyBorder="1"/>
    <xf numFmtId="0" fontId="6" fillId="0" borderId="0" xfId="1" applyFont="1"/>
    <xf numFmtId="0" fontId="7" fillId="0" borderId="0" xfId="1" applyFont="1"/>
    <xf numFmtId="0" fontId="7" fillId="0" borderId="0" xfId="1" applyFont="1" applyBorder="1"/>
    <xf numFmtId="0" fontId="5" fillId="0" borderId="13" xfId="0" applyFont="1" applyBorder="1"/>
    <xf numFmtId="0" fontId="8" fillId="0" borderId="0" xfId="0" applyFont="1"/>
    <xf numFmtId="0" fontId="9" fillId="0" borderId="0" xfId="0" applyFont="1"/>
    <xf numFmtId="0" fontId="10" fillId="0" borderId="0" xfId="0" applyFont="1"/>
    <xf numFmtId="164" fontId="5" fillId="0" borderId="0" xfId="0" applyNumberFormat="1" applyFont="1"/>
    <xf numFmtId="0" fontId="11" fillId="0" borderId="0" xfId="0" applyFont="1"/>
    <xf numFmtId="164" fontId="6" fillId="0" borderId="13" xfId="1" applyNumberFormat="1" applyFont="1" applyBorder="1"/>
    <xf numFmtId="164" fontId="5" fillId="0" borderId="13" xfId="0" applyNumberFormat="1" applyFont="1" applyBorder="1"/>
    <xf numFmtId="2" fontId="5" fillId="2" borderId="0" xfId="0" applyNumberFormat="1" applyFont="1" applyFill="1"/>
    <xf numFmtId="2" fontId="5" fillId="2" borderId="0" xfId="0" applyNumberFormat="1" applyFont="1" applyFill="1" applyBorder="1"/>
    <xf numFmtId="2" fontId="5" fillId="2" borderId="7" xfId="0" applyNumberFormat="1" applyFont="1" applyFill="1" applyBorder="1"/>
    <xf numFmtId="2" fontId="5" fillId="0" borderId="13" xfId="0" applyNumberFormat="1" applyFont="1" applyBorder="1"/>
    <xf numFmtId="2" fontId="5" fillId="4" borderId="13" xfId="0" applyNumberFormat="1" applyFont="1" applyFill="1" applyBorder="1"/>
    <xf numFmtId="2" fontId="12" fillId="0" borderId="26" xfId="0" applyNumberFormat="1" applyFont="1" applyBorder="1"/>
    <xf numFmtId="2" fontId="12" fillId="0" borderId="15" xfId="0" applyNumberFormat="1" applyFont="1" applyBorder="1"/>
    <xf numFmtId="0" fontId="13" fillId="0" borderId="0" xfId="0" applyFont="1"/>
    <xf numFmtId="0" fontId="14" fillId="0" borderId="0" xfId="0" applyFont="1"/>
    <xf numFmtId="0" fontId="15" fillId="0" borderId="0" xfId="0" applyFont="1"/>
    <xf numFmtId="2" fontId="0" fillId="0" borderId="0" xfId="0" applyNumberFormat="1"/>
    <xf numFmtId="2" fontId="5" fillId="0" borderId="0" xfId="0" applyNumberFormat="1" applyFont="1"/>
    <xf numFmtId="2" fontId="0" fillId="2" borderId="0" xfId="0" applyNumberFormat="1" applyFill="1"/>
    <xf numFmtId="2" fontId="0" fillId="2" borderId="0" xfId="0" applyNumberFormat="1" applyFill="1" applyBorder="1"/>
    <xf numFmtId="0" fontId="12" fillId="0" borderId="0" xfId="0" applyFont="1"/>
    <xf numFmtId="0" fontId="16" fillId="0" borderId="13" xfId="0" applyFont="1" applyBorder="1"/>
    <xf numFmtId="0" fontId="5" fillId="0" borderId="27" xfId="0" applyFont="1" applyBorder="1"/>
    <xf numFmtId="0" fontId="7" fillId="0" borderId="5" xfId="1" applyFont="1" applyBorder="1"/>
    <xf numFmtId="0" fontId="7" fillId="0" borderId="5" xfId="1" applyFont="1" applyFill="1" applyBorder="1"/>
    <xf numFmtId="0" fontId="12" fillId="0" borderId="0" xfId="0" applyFont="1" applyFill="1" applyBorder="1"/>
    <xf numFmtId="165" fontId="5" fillId="0" borderId="0" xfId="0" applyNumberFormat="1" applyFont="1"/>
    <xf numFmtId="1" fontId="8" fillId="0" borderId="13" xfId="0" applyNumberFormat="1" applyFont="1" applyBorder="1" applyAlignment="1">
      <alignment horizontal="center"/>
    </xf>
    <xf numFmtId="2" fontId="15" fillId="0" borderId="0" xfId="0" applyNumberFormat="1" applyFont="1"/>
    <xf numFmtId="0" fontId="17" fillId="0" borderId="0" xfId="0" applyFont="1"/>
    <xf numFmtId="0" fontId="18" fillId="0" borderId="0" xfId="0" applyFont="1"/>
    <xf numFmtId="0" fontId="19" fillId="0" borderId="0" xfId="0" applyFont="1"/>
    <xf numFmtId="2" fontId="0" fillId="3" borderId="16" xfId="0" applyNumberFormat="1" applyFill="1" applyBorder="1"/>
    <xf numFmtId="2" fontId="0" fillId="0" borderId="13" xfId="0" applyNumberFormat="1" applyFill="1" applyBorder="1"/>
    <xf numFmtId="2" fontId="0" fillId="0" borderId="28" xfId="0" applyNumberFormat="1" applyFill="1" applyBorder="1"/>
    <xf numFmtId="2" fontId="8" fillId="0" borderId="28" xfId="0" applyNumberFormat="1" applyFont="1" applyFill="1" applyBorder="1"/>
    <xf numFmtId="2" fontId="8" fillId="0" borderId="0" xfId="0" applyNumberFormat="1" applyFont="1"/>
    <xf numFmtId="2" fontId="5" fillId="0" borderId="13" xfId="0" applyNumberFormat="1" applyFont="1" applyFill="1" applyBorder="1"/>
    <xf numFmtId="0" fontId="8" fillId="0" borderId="0" xfId="0" applyFont="1" applyBorder="1"/>
    <xf numFmtId="0" fontId="5" fillId="0" borderId="0" xfId="0" applyFont="1" applyBorder="1" applyAlignment="1">
      <alignment horizontal="center"/>
    </xf>
    <xf numFmtId="165" fontId="0" fillId="0" borderId="0" xfId="0" applyNumberFormat="1" applyBorder="1"/>
    <xf numFmtId="165" fontId="20" fillId="0" borderId="0" xfId="0" applyNumberFormat="1" applyFont="1" applyBorder="1"/>
    <xf numFmtId="0" fontId="8" fillId="9" borderId="0" xfId="0" applyFont="1" applyFill="1"/>
    <xf numFmtId="0" fontId="8" fillId="4" borderId="0" xfId="0" applyFont="1" applyFill="1"/>
    <xf numFmtId="0" fontId="8" fillId="8" borderId="0" xfId="0" applyFont="1" applyFill="1"/>
    <xf numFmtId="0" fontId="8" fillId="6" borderId="0" xfId="0" applyFont="1" applyFill="1"/>
    <xf numFmtId="165" fontId="5" fillId="0" borderId="0" xfId="0" applyNumberFormat="1" applyFont="1" applyAlignment="1">
      <alignment horizontal="center"/>
    </xf>
    <xf numFmtId="0" fontId="22" fillId="0" borderId="17" xfId="0" applyFont="1" applyBorder="1"/>
    <xf numFmtId="0" fontId="12" fillId="0" borderId="0" xfId="0" applyFont="1" applyBorder="1"/>
    <xf numFmtId="0" fontId="12" fillId="0" borderId="18" xfId="0" applyFont="1" applyBorder="1"/>
    <xf numFmtId="0" fontId="12" fillId="0" borderId="30" xfId="0" applyFont="1" applyBorder="1"/>
    <xf numFmtId="0" fontId="12" fillId="0" borderId="31" xfId="0" applyFont="1" applyBorder="1"/>
    <xf numFmtId="0" fontId="12" fillId="0" borderId="14" xfId="0" applyFont="1" applyBorder="1"/>
    <xf numFmtId="0" fontId="12" fillId="0" borderId="32" xfId="0" applyFont="1" applyBorder="1"/>
    <xf numFmtId="0" fontId="12" fillId="0" borderId="19" xfId="0" applyFont="1" applyBorder="1"/>
    <xf numFmtId="0" fontId="12" fillId="0" borderId="33" xfId="0" applyFont="1" applyBorder="1"/>
    <xf numFmtId="0" fontId="12" fillId="0" borderId="34" xfId="0" applyFont="1" applyBorder="1"/>
    <xf numFmtId="0" fontId="22" fillId="0" borderId="29" xfId="0" applyFont="1" applyBorder="1"/>
    <xf numFmtId="0" fontId="23" fillId="0" borderId="0" xfId="0" applyFont="1"/>
    <xf numFmtId="0" fontId="24" fillId="0" borderId="0" xfId="0" applyFont="1"/>
    <xf numFmtId="0" fontId="25" fillId="11" borderId="0" xfId="0" applyFont="1" applyFill="1"/>
    <xf numFmtId="0" fontId="0" fillId="11" borderId="0" xfId="0" applyFont="1" applyFill="1"/>
    <xf numFmtId="0" fontId="22" fillId="0" borderId="29" xfId="0" applyFont="1" applyFill="1" applyBorder="1"/>
    <xf numFmtId="0" fontId="22" fillId="0" borderId="0" xfId="0" applyFont="1" applyBorder="1"/>
    <xf numFmtId="0" fontId="22" fillId="0" borderId="0" xfId="0" applyFont="1" applyFill="1" applyBorder="1"/>
    <xf numFmtId="0" fontId="26" fillId="0" borderId="0" xfId="0" applyFont="1"/>
    <xf numFmtId="0" fontId="27" fillId="0" borderId="0" xfId="0" applyFont="1"/>
    <xf numFmtId="0" fontId="25" fillId="12" borderId="0" xfId="0" applyFont="1" applyFill="1"/>
    <xf numFmtId="0" fontId="0" fillId="12" borderId="0" xfId="0" applyFont="1" applyFill="1"/>
    <xf numFmtId="0" fontId="0" fillId="0" borderId="25" xfId="0" applyBorder="1"/>
    <xf numFmtId="0" fontId="22" fillId="0" borderId="13" xfId="0" applyFont="1" applyFill="1" applyBorder="1"/>
    <xf numFmtId="0" fontId="22" fillId="0" borderId="17" xfId="0" applyFont="1" applyFill="1" applyBorder="1"/>
    <xf numFmtId="0" fontId="0" fillId="0" borderId="32" xfId="0" applyBorder="1"/>
    <xf numFmtId="0" fontId="28" fillId="0" borderId="0" xfId="0" applyFont="1" applyBorder="1"/>
    <xf numFmtId="0" fontId="0" fillId="0" borderId="17" xfId="0" applyBorder="1"/>
    <xf numFmtId="0" fontId="12" fillId="0" borderId="17" xfId="0" applyFont="1" applyBorder="1"/>
    <xf numFmtId="0" fontId="0" fillId="0" borderId="35" xfId="0" applyBorder="1"/>
    <xf numFmtId="0" fontId="12" fillId="0" borderId="36" xfId="0" applyFont="1" applyBorder="1"/>
    <xf numFmtId="0" fontId="29" fillId="0" borderId="36" xfId="0" applyFont="1" applyBorder="1"/>
    <xf numFmtId="0" fontId="29" fillId="0" borderId="36" xfId="0" applyFont="1" applyFill="1" applyBorder="1"/>
    <xf numFmtId="0" fontId="30" fillId="0" borderId="18" xfId="0" applyFont="1" applyBorder="1"/>
    <xf numFmtId="0" fontId="30" fillId="0" borderId="30" xfId="0" applyFont="1" applyBorder="1"/>
    <xf numFmtId="0" fontId="30" fillId="0" borderId="31" xfId="0" applyFont="1" applyBorder="1"/>
    <xf numFmtId="0" fontId="30" fillId="0" borderId="14" xfId="0" applyFont="1" applyBorder="1"/>
    <xf numFmtId="0" fontId="30" fillId="0" borderId="0" xfId="0" applyFont="1" applyBorder="1"/>
    <xf numFmtId="0" fontId="30" fillId="0" borderId="32" xfId="0" applyFont="1" applyBorder="1"/>
    <xf numFmtId="0" fontId="30" fillId="0" borderId="19" xfId="0" applyFont="1" applyBorder="1"/>
    <xf numFmtId="0" fontId="30" fillId="0" borderId="33" xfId="0" applyFont="1" applyBorder="1"/>
    <xf numFmtId="0" fontId="30" fillId="0" borderId="34" xfId="0" applyFont="1" applyBorder="1"/>
    <xf numFmtId="0" fontId="30" fillId="0" borderId="29" xfId="0" applyFont="1" applyBorder="1"/>
    <xf numFmtId="0" fontId="30" fillId="0" borderId="17" xfId="0" applyFont="1" applyFill="1" applyBorder="1"/>
    <xf numFmtId="0" fontId="31" fillId="0" borderId="0" xfId="0" applyFont="1"/>
    <xf numFmtId="0" fontId="25" fillId="13" borderId="0" xfId="0" applyFont="1" applyFill="1"/>
    <xf numFmtId="0" fontId="0" fillId="13" borderId="0" xfId="0" applyFont="1" applyFill="1"/>
    <xf numFmtId="0" fontId="32" fillId="14" borderId="29" xfId="0" applyFont="1" applyFill="1" applyBorder="1"/>
    <xf numFmtId="0" fontId="32" fillId="14" borderId="17" xfId="0" applyFont="1" applyFill="1" applyBorder="1"/>
    <xf numFmtId="0" fontId="32" fillId="0" borderId="31" xfId="0" applyFont="1" applyBorder="1"/>
    <xf numFmtId="0" fontId="32" fillId="0" borderId="0" xfId="0" applyFont="1" applyBorder="1"/>
    <xf numFmtId="0" fontId="32" fillId="0" borderId="18" xfId="0" applyFont="1" applyBorder="1"/>
    <xf numFmtId="0" fontId="32" fillId="0" borderId="30" xfId="0" applyFont="1" applyBorder="1"/>
    <xf numFmtId="0" fontId="32" fillId="0" borderId="14" xfId="0" applyFont="1" applyBorder="1"/>
    <xf numFmtId="0" fontId="32" fillId="0" borderId="32" xfId="0" applyFont="1" applyBorder="1"/>
    <xf numFmtId="0" fontId="32" fillId="0" borderId="19" xfId="0" applyFont="1" applyBorder="1"/>
    <xf numFmtId="0" fontId="32" fillId="0" borderId="33" xfId="0" applyFont="1" applyBorder="1"/>
    <xf numFmtId="0" fontId="32" fillId="0" borderId="34" xfId="0" applyFont="1" applyBorder="1"/>
    <xf numFmtId="0" fontId="32" fillId="0" borderId="29" xfId="0" applyFont="1" applyBorder="1"/>
    <xf numFmtId="0" fontId="32" fillId="0" borderId="17" xfId="0" applyFont="1" applyFill="1" applyBorder="1"/>
    <xf numFmtId="0" fontId="32" fillId="0" borderId="17" xfId="0" applyFont="1" applyBorder="1"/>
    <xf numFmtId="0" fontId="32" fillId="0" borderId="13" xfId="0" applyFont="1" applyFill="1" applyBorder="1"/>
    <xf numFmtId="165" fontId="0" fillId="0" borderId="0" xfId="0" applyNumberFormat="1"/>
    <xf numFmtId="0" fontId="8" fillId="14" borderId="0" xfId="0" applyFont="1" applyFill="1" applyBorder="1"/>
    <xf numFmtId="0" fontId="8" fillId="0" borderId="0" xfId="0" applyFont="1" applyFill="1" applyBorder="1"/>
    <xf numFmtId="165" fontId="19" fillId="0" borderId="0" xfId="0" applyNumberFormat="1" applyFont="1"/>
    <xf numFmtId="0" fontId="17" fillId="0" borderId="0" xfId="0" applyFont="1" applyFill="1"/>
    <xf numFmtId="0" fontId="18" fillId="0" borderId="0" xfId="0" applyFont="1" applyFill="1"/>
    <xf numFmtId="0" fontId="25" fillId="0" borderId="0" xfId="0" applyFont="1" applyFill="1"/>
    <xf numFmtId="0" fontId="0" fillId="0" borderId="0" xfId="0" applyFont="1" applyFill="1"/>
    <xf numFmtId="0" fontId="0" fillId="0" borderId="0" xfId="0" applyFont="1" applyFill="1" applyBorder="1"/>
    <xf numFmtId="0" fontId="18" fillId="0" borderId="0" xfId="0" applyFont="1" applyFill="1" applyBorder="1"/>
    <xf numFmtId="2" fontId="8" fillId="0" borderId="0" xfId="0" applyNumberFormat="1" applyFont="1" applyBorder="1"/>
    <xf numFmtId="0" fontId="33" fillId="0" borderId="0" xfId="0" applyFont="1"/>
    <xf numFmtId="0" fontId="3" fillId="0" borderId="0" xfId="0" applyFont="1" applyFill="1"/>
    <xf numFmtId="165" fontId="0" fillId="0" borderId="0" xfId="0" applyNumberFormat="1"/>
    <xf numFmtId="165" fontId="0" fillId="0" borderId="0" xfId="0" applyNumberFormat="1"/>
    <xf numFmtId="0" fontId="0" fillId="0" borderId="1"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8" xfId="0" applyBorder="1"/>
    <xf numFmtId="2" fontId="5" fillId="0" borderId="0" xfId="0" applyNumberFormat="1" applyFont="1" applyFill="1" applyBorder="1"/>
    <xf numFmtId="0" fontId="5" fillId="0" borderId="0" xfId="0" applyFont="1" applyFill="1"/>
    <xf numFmtId="2" fontId="0" fillId="0" borderId="0" xfId="0" applyNumberFormat="1" applyBorder="1"/>
    <xf numFmtId="2" fontId="8" fillId="16" borderId="0" xfId="0" applyNumberFormat="1" applyFont="1" applyFill="1" applyBorder="1"/>
    <xf numFmtId="2" fontId="0" fillId="15" borderId="0" xfId="0" applyNumberFormat="1" applyFill="1" applyBorder="1"/>
    <xf numFmtId="2" fontId="16" fillId="15" borderId="0" xfId="0" applyNumberFormat="1" applyFont="1" applyFill="1" applyBorder="1"/>
    <xf numFmtId="2" fontId="8" fillId="15" borderId="0" xfId="0" applyNumberFormat="1" applyFont="1" applyFill="1" applyBorder="1"/>
    <xf numFmtId="0" fontId="8" fillId="0" borderId="0" xfId="0" applyFont="1"/>
    <xf numFmtId="2" fontId="18" fillId="0" borderId="0" xfId="0" applyNumberFormat="1" applyFont="1" applyFill="1" applyBorder="1"/>
    <xf numFmtId="2" fontId="18" fillId="15" borderId="0" xfId="0" applyNumberFormat="1" applyFont="1" applyFill="1" applyBorder="1"/>
    <xf numFmtId="2" fontId="0" fillId="16" borderId="0" xfId="0" applyNumberFormat="1" applyFill="1" applyBorder="1"/>
    <xf numFmtId="2" fontId="18" fillId="16" borderId="0" xfId="0" applyNumberFormat="1" applyFont="1" applyFill="1" applyBorder="1"/>
    <xf numFmtId="2" fontId="16" fillId="16" borderId="0" xfId="0" applyNumberFormat="1" applyFont="1" applyFill="1" applyBorder="1"/>
    <xf numFmtId="2" fontId="8" fillId="16" borderId="30" xfId="0" applyNumberFormat="1" applyFont="1" applyFill="1" applyBorder="1"/>
    <xf numFmtId="2" fontId="0" fillId="15" borderId="31" xfId="0" applyNumberFormat="1" applyFill="1" applyBorder="1"/>
    <xf numFmtId="2" fontId="8" fillId="16" borderId="14" xfId="0" applyNumberFormat="1" applyFont="1" applyFill="1" applyBorder="1"/>
    <xf numFmtId="2" fontId="8" fillId="15" borderId="32" xfId="0" applyNumberFormat="1" applyFont="1" applyFill="1" applyBorder="1"/>
    <xf numFmtId="2" fontId="0" fillId="15" borderId="19" xfId="0" applyNumberFormat="1" applyFill="1" applyBorder="1"/>
    <xf numFmtId="2" fontId="19" fillId="15" borderId="33" xfId="0" applyNumberFormat="1" applyFont="1" applyFill="1" applyBorder="1"/>
    <xf numFmtId="2" fontId="8" fillId="15" borderId="30" xfId="0" applyNumberFormat="1" applyFont="1" applyFill="1" applyBorder="1"/>
    <xf numFmtId="2" fontId="0" fillId="0" borderId="30" xfId="0" applyNumberFormat="1" applyBorder="1"/>
    <xf numFmtId="2" fontId="8" fillId="16" borderId="31" xfId="0" applyNumberFormat="1" applyFont="1" applyFill="1" applyBorder="1"/>
    <xf numFmtId="2" fontId="16" fillId="15" borderId="14" xfId="0" applyNumberFormat="1" applyFont="1" applyFill="1" applyBorder="1"/>
    <xf numFmtId="2" fontId="16" fillId="15" borderId="32" xfId="0" applyNumberFormat="1" applyFont="1" applyFill="1" applyBorder="1"/>
    <xf numFmtId="2" fontId="0" fillId="0" borderId="14" xfId="0" applyNumberFormat="1" applyBorder="1"/>
    <xf numFmtId="2" fontId="0" fillId="0" borderId="32" xfId="0" applyNumberFormat="1" applyBorder="1"/>
    <xf numFmtId="2" fontId="8" fillId="16" borderId="19" xfId="0" applyNumberFormat="1" applyFont="1" applyFill="1" applyBorder="1"/>
    <xf numFmtId="2" fontId="16" fillId="15" borderId="33" xfId="0" applyNumberFormat="1" applyFont="1" applyFill="1" applyBorder="1"/>
    <xf numFmtId="2" fontId="0" fillId="0" borderId="33" xfId="0" applyNumberFormat="1" applyBorder="1"/>
    <xf numFmtId="2" fontId="16" fillId="15" borderId="30" xfId="0" applyNumberFormat="1" applyFont="1" applyFill="1" applyBorder="1"/>
    <xf numFmtId="2" fontId="0" fillId="0" borderId="31" xfId="0" applyNumberFormat="1" applyBorder="1"/>
    <xf numFmtId="2" fontId="0" fillId="0" borderId="19" xfId="0" applyNumberFormat="1" applyBorder="1"/>
    <xf numFmtId="0" fontId="0" fillId="17" borderId="0" xfId="0" applyFill="1"/>
    <xf numFmtId="2" fontId="8" fillId="16" borderId="37" xfId="0" applyNumberFormat="1" applyFont="1" applyFill="1" applyBorder="1"/>
    <xf numFmtId="2" fontId="16" fillId="15" borderId="37" xfId="0" applyNumberFormat="1" applyFont="1" applyFill="1" applyBorder="1"/>
    <xf numFmtId="2" fontId="18" fillId="16" borderId="30" xfId="0" applyNumberFormat="1" applyFont="1" applyFill="1" applyBorder="1"/>
    <xf numFmtId="2" fontId="18" fillId="0" borderId="31" xfId="0" applyNumberFormat="1" applyFont="1" applyFill="1" applyBorder="1"/>
    <xf numFmtId="2" fontId="18" fillId="0" borderId="32" xfId="0" applyNumberFormat="1" applyFont="1" applyFill="1" applyBorder="1"/>
    <xf numFmtId="2" fontId="18" fillId="0" borderId="30" xfId="0" applyNumberFormat="1" applyFont="1" applyFill="1" applyBorder="1"/>
    <xf numFmtId="0" fontId="34" fillId="0" borderId="0" xfId="0" applyFont="1"/>
    <xf numFmtId="2" fontId="0" fillId="0" borderId="37" xfId="0" applyNumberFormat="1" applyBorder="1"/>
    <xf numFmtId="2" fontId="18" fillId="16" borderId="37" xfId="0" applyNumberFormat="1" applyFont="1" applyFill="1" applyBorder="1"/>
    <xf numFmtId="2" fontId="18" fillId="0" borderId="37" xfId="0" applyNumberFormat="1" applyFont="1" applyFill="1" applyBorder="1"/>
    <xf numFmtId="0" fontId="35" fillId="0" borderId="0" xfId="0" applyFont="1" applyBorder="1"/>
    <xf numFmtId="2" fontId="35" fillId="0" borderId="0" xfId="0" applyNumberFormat="1" applyFont="1" applyBorder="1"/>
    <xf numFmtId="165" fontId="21" fillId="0" borderId="0" xfId="0" applyNumberFormat="1" applyFont="1" applyFill="1" applyAlignment="1">
      <alignment horizontal="center"/>
    </xf>
    <xf numFmtId="0" fontId="36" fillId="0" borderId="0" xfId="0" applyFont="1"/>
    <xf numFmtId="0" fontId="37" fillId="0" borderId="0" xfId="0" applyFont="1" applyBorder="1"/>
    <xf numFmtId="2" fontId="0" fillId="0" borderId="0" xfId="0" applyNumberFormat="1" applyFill="1" applyBorder="1"/>
    <xf numFmtId="2" fontId="8" fillId="0" borderId="0" xfId="0" applyNumberFormat="1" applyFont="1" applyFill="1" applyBorder="1"/>
    <xf numFmtId="0" fontId="19" fillId="0" borderId="0" xfId="0" applyFont="1" applyAlignment="1">
      <alignment wrapText="1"/>
    </xf>
    <xf numFmtId="0" fontId="0" fillId="0" borderId="0" xfId="0" applyAlignment="1">
      <alignment wrapText="1"/>
    </xf>
    <xf numFmtId="2" fontId="19" fillId="0" borderId="0" xfId="0" applyNumberFormat="1" applyFont="1" applyFill="1" applyBorder="1"/>
    <xf numFmtId="0" fontId="8" fillId="0" borderId="0" xfId="0" applyFont="1" applyAlignment="1">
      <alignment wrapText="1"/>
    </xf>
    <xf numFmtId="0" fontId="0" fillId="8" borderId="0" xfId="0" applyFill="1" applyBorder="1"/>
    <xf numFmtId="0" fontId="0" fillId="0" borderId="40" xfId="0" applyBorder="1"/>
    <xf numFmtId="0" fontId="8" fillId="0" borderId="41" xfId="0" applyFont="1" applyBorder="1"/>
    <xf numFmtId="0" fontId="8" fillId="0" borderId="42" xfId="0" applyFont="1" applyBorder="1"/>
    <xf numFmtId="0" fontId="0" fillId="0" borderId="38" xfId="0" applyBorder="1"/>
    <xf numFmtId="0" fontId="8" fillId="0" borderId="39" xfId="0" applyFont="1" applyBorder="1"/>
    <xf numFmtId="0" fontId="5" fillId="0" borderId="39" xfId="0" applyFont="1" applyBorder="1" applyAlignment="1">
      <alignment horizontal="center"/>
    </xf>
    <xf numFmtId="0" fontId="0" fillId="0" borderId="39" xfId="0" applyBorder="1" applyAlignment="1">
      <alignment horizontal="center"/>
    </xf>
    <xf numFmtId="0" fontId="0" fillId="0" borderId="39" xfId="0" applyFill="1" applyBorder="1" applyAlignment="1">
      <alignment horizontal="center"/>
    </xf>
    <xf numFmtId="0" fontId="0" fillId="0" borderId="43" xfId="0" applyBorder="1"/>
    <xf numFmtId="0" fontId="0" fillId="0" borderId="44" xfId="0" applyBorder="1" applyAlignment="1">
      <alignment horizontal="center"/>
    </xf>
    <xf numFmtId="0" fontId="0" fillId="0" borderId="45" xfId="0" applyBorder="1" applyAlignment="1">
      <alignment horizontal="center"/>
    </xf>
    <xf numFmtId="165" fontId="0" fillId="9" borderId="0" xfId="0" applyNumberFormat="1" applyFill="1" applyBorder="1"/>
    <xf numFmtId="165" fontId="5" fillId="4" borderId="0" xfId="0" applyNumberFormat="1" applyFont="1" applyFill="1" applyBorder="1"/>
    <xf numFmtId="165" fontId="0" fillId="4" borderId="0" xfId="0" applyNumberFormat="1" applyFill="1" applyBorder="1"/>
    <xf numFmtId="165" fontId="0" fillId="6" borderId="0" xfId="0" applyNumberFormat="1" applyFill="1" applyBorder="1"/>
    <xf numFmtId="165" fontId="5" fillId="6" borderId="0" xfId="0" applyNumberFormat="1" applyFont="1" applyFill="1" applyBorder="1"/>
    <xf numFmtId="165" fontId="0" fillId="7" borderId="0" xfId="0" applyNumberFormat="1" applyFill="1" applyBorder="1"/>
    <xf numFmtId="165" fontId="8" fillId="7" borderId="0" xfId="0" applyNumberFormat="1" applyFont="1" applyFill="1" applyBorder="1"/>
    <xf numFmtId="0" fontId="8" fillId="7" borderId="0" xfId="0" applyFont="1" applyFill="1"/>
    <xf numFmtId="0" fontId="38" fillId="10" borderId="0" xfId="0" applyFont="1" applyFill="1" applyBorder="1"/>
    <xf numFmtId="0" fontId="38" fillId="10" borderId="0" xfId="0" applyFont="1" applyFill="1"/>
    <xf numFmtId="2" fontId="20" fillId="0" borderId="17" xfId="0" applyNumberFormat="1" applyFont="1" applyFill="1" applyBorder="1"/>
    <xf numFmtId="2" fontId="20" fillId="0" borderId="18" xfId="0" applyNumberFormat="1" applyFont="1" applyFill="1" applyBorder="1"/>
    <xf numFmtId="2" fontId="20" fillId="0" borderId="0" xfId="0" applyNumberFormat="1" applyFont="1" applyFill="1" applyBorder="1"/>
    <xf numFmtId="2" fontId="20" fillId="0" borderId="34" xfId="0" applyNumberFormat="1" applyFont="1" applyFill="1" applyBorder="1"/>
    <xf numFmtId="0" fontId="8" fillId="5" borderId="0" xfId="0" applyFont="1" applyFill="1" applyBorder="1" applyAlignment="1">
      <alignment wrapText="1"/>
    </xf>
    <xf numFmtId="0" fontId="5" fillId="0" borderId="48" xfId="0" applyFont="1" applyBorder="1"/>
    <xf numFmtId="0" fontId="8" fillId="0" borderId="49" xfId="0" applyFont="1" applyBorder="1"/>
    <xf numFmtId="0" fontId="5" fillId="0" borderId="46" xfId="0" applyFont="1" applyBorder="1"/>
    <xf numFmtId="0" fontId="0" fillId="0" borderId="46" xfId="0" applyBorder="1"/>
    <xf numFmtId="0" fontId="5" fillId="0" borderId="51" xfId="0" applyFont="1" applyBorder="1"/>
    <xf numFmtId="0" fontId="5" fillId="0" borderId="52" xfId="0" applyFont="1" applyBorder="1" applyAlignment="1">
      <alignment horizontal="center"/>
    </xf>
    <xf numFmtId="0" fontId="8" fillId="0" borderId="0" xfId="0" applyFont="1" applyBorder="1" applyAlignment="1"/>
    <xf numFmtId="0" fontId="8" fillId="0" borderId="50" xfId="0" applyFont="1" applyBorder="1" applyAlignment="1"/>
    <xf numFmtId="0" fontId="8" fillId="0" borderId="47" xfId="0" applyFont="1" applyBorder="1"/>
    <xf numFmtId="0" fontId="5" fillId="0" borderId="47" xfId="0" applyFont="1" applyBorder="1" applyAlignment="1">
      <alignment horizontal="center"/>
    </xf>
    <xf numFmtId="0" fontId="5" fillId="0" borderId="53" xfId="0" applyFont="1" applyBorder="1" applyAlignment="1">
      <alignment horizontal="center"/>
    </xf>
    <xf numFmtId="2" fontId="20" fillId="18" borderId="17" xfId="0" applyNumberFormat="1" applyFont="1" applyFill="1" applyBorder="1"/>
    <xf numFmtId="2" fontId="20" fillId="18" borderId="18" xfId="0" applyNumberFormat="1" applyFont="1" applyFill="1" applyBorder="1"/>
    <xf numFmtId="2" fontId="20" fillId="18" borderId="0" xfId="0" applyNumberFormat="1" applyFont="1" applyFill="1" applyBorder="1"/>
    <xf numFmtId="2" fontId="20" fillId="18" borderId="34" xfId="0" applyNumberFormat="1" applyFont="1" applyFill="1" applyBorder="1"/>
    <xf numFmtId="0" fontId="39" fillId="0" borderId="0" xfId="0" applyFont="1" applyAlignment="1">
      <alignment wrapText="1"/>
    </xf>
    <xf numFmtId="0" fontId="20" fillId="0" borderId="0" xfId="0" applyFont="1" applyFill="1" applyBorder="1"/>
    <xf numFmtId="0" fontId="40" fillId="0" borderId="0" xfId="0" applyFont="1" applyAlignment="1">
      <alignment wrapText="1"/>
    </xf>
  </cellXfs>
  <cellStyles count="3">
    <cellStyle name="Standard" xfId="0" builtinId="0"/>
    <cellStyle name="Standard 2" xfId="1"/>
    <cellStyle name="Standard 3" xfId="2"/>
  </cellStyles>
  <dxfs count="0"/>
  <tableStyles count="0" defaultTableStyle="TableStyleMedium9"/>
</styleSheet>
</file>

<file path=xl/_rels/workbook.xml.rels><?xml version="1.0" encoding="UTF-8" standalone="yes"?>
<Relationships xmlns="http://schemas.openxmlformats.org/package/2006/relationships"><Relationship Id="rId14" Type="http://schemas.openxmlformats.org/officeDocument/2006/relationships/calcChain" Target="calcChain.xml"/><Relationship Id="rId4" Type="http://schemas.openxmlformats.org/officeDocument/2006/relationships/worksheet" Target="worksheets/sheet4.xml"/><Relationship Id="rId7" Type="http://schemas.openxmlformats.org/officeDocument/2006/relationships/worksheet" Target="worksheets/sheet7.xml"/><Relationship Id="rId1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8" Type="http://schemas.openxmlformats.org/officeDocument/2006/relationships/worksheet" Target="worksheets/sheet8.xml"/><Relationship Id="rId13" Type="http://schemas.openxmlformats.org/officeDocument/2006/relationships/sharedStrings" Target="sharedStrings.xml"/><Relationship Id="rId10" Type="http://schemas.openxmlformats.org/officeDocument/2006/relationships/externalLink" Target="externalLinks/externalLink2.xml"/><Relationship Id="rId5" Type="http://schemas.openxmlformats.org/officeDocument/2006/relationships/worksheet" Target="worksheets/sheet5.xml"/><Relationship Id="rId12" Type="http://schemas.openxmlformats.org/officeDocument/2006/relationships/styles" Target="styles.xml"/><Relationship Id="rId2" Type="http://schemas.openxmlformats.org/officeDocument/2006/relationships/worksheet" Target="worksheets/sheet2.xml"/><Relationship Id="rId9" Type="http://schemas.openxmlformats.org/officeDocument/2006/relationships/externalLink" Target="externalLinks/externalLink1.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lang val="de-DE"/>
  <c:style val="2"/>
  <c:chart>
    <c:plotArea>
      <c:layout/>
      <c:pieChart>
        <c:varyColors val="1"/>
        <c:ser>
          <c:idx val="0"/>
          <c:order val="0"/>
          <c:dLbls>
            <c:dLbl>
              <c:idx val="0"/>
              <c:layout/>
              <c:dLblPos val="bestFit"/>
              <c:showCatName val="1"/>
            </c:dLbl>
            <c:dLbl>
              <c:idx val="1"/>
              <c:layout/>
              <c:dLblPos val="bestFit"/>
              <c:showCatName val="1"/>
            </c:dLbl>
            <c:dLbl>
              <c:idx val="2"/>
              <c:layout/>
              <c:dLblPos val="bestFit"/>
              <c:showCatName val="1"/>
            </c:dLbl>
            <c:dLbl>
              <c:idx val="3"/>
              <c:layout/>
              <c:dLblPos val="bestFit"/>
              <c:showCatName val="1"/>
            </c:dLbl>
            <c:dLbl>
              <c:idx val="4"/>
              <c:layout/>
              <c:dLblPos val="bestFit"/>
              <c:showCatName val="1"/>
            </c:dLbl>
            <c:dLbl>
              <c:idx val="5"/>
              <c:layout/>
              <c:dLblPos val="bestFit"/>
              <c:showCatName val="1"/>
            </c:dLbl>
            <c:dLbl>
              <c:idx val="6"/>
              <c:layout/>
              <c:dLblPos val="bestFit"/>
              <c:showCatName val="1"/>
            </c:dLbl>
            <c:dLbl>
              <c:idx val="7"/>
              <c:layout/>
              <c:dLblPos val="bestFit"/>
              <c:showCatName val="1"/>
            </c:dLbl>
            <c:delete val="1"/>
          </c:dLbls>
          <c:cat>
            <c:strRef>
              <c:f>Gewichte!$A$38:$A$45</c:f>
              <c:strCache>
                <c:ptCount val="8"/>
                <c:pt idx="0">
                  <c:v>Annehmlichkeit</c:v>
                </c:pt>
                <c:pt idx="1">
                  <c:v>Intuitivität</c:v>
                </c:pt>
                <c:pt idx="2">
                  <c:v>Deutlichkeit</c:v>
                </c:pt>
                <c:pt idx="3">
                  <c:v>Lernaufwand</c:v>
                </c:pt>
                <c:pt idx="4">
                  <c:v>Potenzial</c:v>
                </c:pt>
                <c:pt idx="5">
                  <c:v>Effizienz</c:v>
                </c:pt>
                <c:pt idx="6">
                  <c:v>Kontextfähigkeit</c:v>
                </c:pt>
                <c:pt idx="7">
                  <c:v>Technischer Aufwand</c:v>
                </c:pt>
              </c:strCache>
            </c:strRef>
          </c:cat>
          <c:val>
            <c:numRef>
              <c:f>Gewichte!$D$38:$D$45</c:f>
              <c:numCache>
                <c:formatCode>0.00</c:formatCode>
                <c:ptCount val="8"/>
                <c:pt idx="0">
                  <c:v>12.5</c:v>
                </c:pt>
                <c:pt idx="1">
                  <c:v>4.166666666666666</c:v>
                </c:pt>
                <c:pt idx="2">
                  <c:v>20.83333333333334</c:v>
                </c:pt>
                <c:pt idx="3">
                  <c:v>16.66666666666666</c:v>
                </c:pt>
                <c:pt idx="4">
                  <c:v>20.83333333333334</c:v>
                </c:pt>
                <c:pt idx="5">
                  <c:v>8.333333333333332</c:v>
                </c:pt>
                <c:pt idx="6">
                  <c:v>16.66666666666666</c:v>
                </c:pt>
                <c:pt idx="7">
                  <c:v>8.333333333333332</c:v>
                </c:pt>
              </c:numCache>
            </c:numRef>
          </c:val>
        </c:ser>
        <c:firstSliceAng val="0"/>
      </c:pieChart>
    </c:plotArea>
    <c:plotVisOnly val="1"/>
  </c:chart>
  <c:printSettings>
    <c:headerFooter/>
    <c:pageMargins b="0.787401575" l="0.7" r="0.7" t="0.7874015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de-DE"/>
  <c:style val="18"/>
  <c:chart>
    <c:plotArea>
      <c:layout/>
      <c:radarChart>
        <c:radarStyle val="marker"/>
        <c:ser>
          <c:idx val="0"/>
          <c:order val="0"/>
          <c:tx>
            <c:v>MOL3</c:v>
          </c:tx>
          <c:marker>
            <c:symbol val="none"/>
          </c:marker>
          <c:cat>
            <c:strRef>
              <c:f>MOL!$C$6:$J$6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MOL!$C$141:$J$141</c:f>
              <c:numCache>
                <c:formatCode>0.00</c:formatCode>
                <c:ptCount val="8"/>
                <c:pt idx="0">
                  <c:v>0.633928571428571</c:v>
                </c:pt>
                <c:pt idx="1">
                  <c:v>0.609523809523809</c:v>
                </c:pt>
                <c:pt idx="2">
                  <c:v>0.472527472527472</c:v>
                </c:pt>
                <c:pt idx="3">
                  <c:v>0.752380952380952</c:v>
                </c:pt>
                <c:pt idx="4">
                  <c:v>0.533333333333333</c:v>
                </c:pt>
                <c:pt idx="5">
                  <c:v>0.506493506493506</c:v>
                </c:pt>
                <c:pt idx="6">
                  <c:v>0.542857142857143</c:v>
                </c:pt>
                <c:pt idx="7">
                  <c:v>0.857142857142857</c:v>
                </c:pt>
              </c:numCache>
            </c:numRef>
          </c:val>
        </c:ser>
        <c:ser>
          <c:idx val="1"/>
          <c:order val="1"/>
          <c:marker>
            <c:symbol val="none"/>
          </c:marker>
          <c:cat>
            <c:strRef>
              <c:f>MOL!$C$6:$J$6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MOL!$C$142:$J$142</c:f>
              <c:numCache>
                <c:formatCode>0.00</c:formatCode>
                <c:ptCount val="8"/>
                <c:pt idx="0">
                  <c:v>0.0792410714285714</c:v>
                </c:pt>
                <c:pt idx="1">
                  <c:v>0.0253968253968254</c:v>
                </c:pt>
                <c:pt idx="2">
                  <c:v>0.0984432234432234</c:v>
                </c:pt>
                <c:pt idx="3">
                  <c:v>0.125396825396825</c:v>
                </c:pt>
                <c:pt idx="4">
                  <c:v>0.111111111111111</c:v>
                </c:pt>
                <c:pt idx="5">
                  <c:v>0.0422077922077922</c:v>
                </c:pt>
                <c:pt idx="6">
                  <c:v>0.0904761904761904</c:v>
                </c:pt>
                <c:pt idx="7">
                  <c:v>0.0714285714285714</c:v>
                </c:pt>
              </c:numCache>
            </c:numRef>
          </c:val>
        </c:ser>
        <c:axId val="448030776"/>
        <c:axId val="448033896"/>
      </c:radarChart>
      <c:catAx>
        <c:axId val="448030776"/>
        <c:scaling>
          <c:orientation val="minMax"/>
        </c:scaling>
        <c:axPos val="b"/>
        <c:majorGridlines/>
        <c:tickLblPos val="nextTo"/>
        <c:txPr>
          <a:bodyPr/>
          <a:lstStyle/>
          <a:p>
            <a:pPr>
              <a:defRPr lang="de-AT"/>
            </a:pPr>
            <a:endParaRPr lang="de-DE"/>
          </a:p>
        </c:txPr>
        <c:crossAx val="448033896"/>
        <c:crosses val="autoZero"/>
        <c:auto val="1"/>
        <c:lblAlgn val="ctr"/>
        <c:lblOffset val="100"/>
      </c:catAx>
      <c:valAx>
        <c:axId val="448033896"/>
        <c:scaling>
          <c:orientation val="minMax"/>
        </c:scaling>
        <c:axPos val="l"/>
        <c:majorGridlines/>
        <c:numFmt formatCode="0.00" sourceLinked="1"/>
        <c:majorTickMark val="cross"/>
        <c:tickLblPos val="nextTo"/>
        <c:txPr>
          <a:bodyPr/>
          <a:lstStyle/>
          <a:p>
            <a:pPr>
              <a:defRPr lang="de-AT"/>
            </a:pPr>
            <a:endParaRPr lang="de-DE"/>
          </a:p>
        </c:txPr>
        <c:crossAx val="448030776"/>
        <c:crosses val="autoZero"/>
        <c:crossBetween val="between"/>
      </c:valAx>
    </c:plotArea>
    <c:plotVisOnly val="1"/>
  </c:chart>
  <c:printSettings>
    <c:headerFooter/>
    <c:pageMargins b="1.0" l="0.75" r="0.75" t="1.0"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de-DE"/>
  <c:style val="18"/>
  <c:chart>
    <c:plotArea>
      <c:layout/>
      <c:radarChart>
        <c:radarStyle val="marker"/>
        <c:ser>
          <c:idx val="0"/>
          <c:order val="0"/>
          <c:marker>
            <c:symbol val="none"/>
          </c:marker>
          <c:cat>
            <c:strRef>
              <c:f>TPC!$C$6:$J$6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TPC!$C$22:$J$22</c:f>
              <c:numCache>
                <c:formatCode>0.00</c:formatCode>
                <c:ptCount val="8"/>
                <c:pt idx="0">
                  <c:v>0.666666666666667</c:v>
                </c:pt>
                <c:pt idx="1">
                  <c:v>0.809523809523809</c:v>
                </c:pt>
                <c:pt idx="2">
                  <c:v>0.727272727272727</c:v>
                </c:pt>
                <c:pt idx="3">
                  <c:v>0.642857142857143</c:v>
                </c:pt>
                <c:pt idx="4">
                  <c:v>0.69047619047619</c:v>
                </c:pt>
                <c:pt idx="5">
                  <c:v>0.61038961038961</c:v>
                </c:pt>
                <c:pt idx="6">
                  <c:v>0.657142857142857</c:v>
                </c:pt>
                <c:pt idx="7">
                  <c:v>0.833333333333333</c:v>
                </c:pt>
              </c:numCache>
            </c:numRef>
          </c:val>
        </c:ser>
        <c:ser>
          <c:idx val="1"/>
          <c:order val="1"/>
          <c:marker>
            <c:symbol val="none"/>
          </c:marker>
          <c:cat>
            <c:strRef>
              <c:f>TPC!$C$6:$J$6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TPC!$C$23:$J$23</c:f>
              <c:numCache>
                <c:formatCode>0.00</c:formatCode>
                <c:ptCount val="8"/>
                <c:pt idx="0">
                  <c:v>0.0833333333333333</c:v>
                </c:pt>
                <c:pt idx="1">
                  <c:v>0.0337301587301587</c:v>
                </c:pt>
                <c:pt idx="2">
                  <c:v>0.151515151515152</c:v>
                </c:pt>
                <c:pt idx="3">
                  <c:v>0.107142857142857</c:v>
                </c:pt>
                <c:pt idx="4">
                  <c:v>0.143849206349206</c:v>
                </c:pt>
                <c:pt idx="5">
                  <c:v>0.0508658008658009</c:v>
                </c:pt>
                <c:pt idx="6">
                  <c:v>0.10952380952381</c:v>
                </c:pt>
                <c:pt idx="7">
                  <c:v>0.0694444444444444</c:v>
                </c:pt>
              </c:numCache>
            </c:numRef>
          </c:val>
        </c:ser>
        <c:axId val="448059976"/>
        <c:axId val="448063096"/>
      </c:radarChart>
      <c:catAx>
        <c:axId val="448059976"/>
        <c:scaling>
          <c:orientation val="minMax"/>
        </c:scaling>
        <c:axPos val="b"/>
        <c:majorGridlines/>
        <c:tickLblPos val="nextTo"/>
        <c:txPr>
          <a:bodyPr/>
          <a:lstStyle/>
          <a:p>
            <a:pPr>
              <a:defRPr lang="de-AT"/>
            </a:pPr>
            <a:endParaRPr lang="de-DE"/>
          </a:p>
        </c:txPr>
        <c:crossAx val="448063096"/>
        <c:crosses val="autoZero"/>
        <c:auto val="1"/>
        <c:lblAlgn val="ctr"/>
        <c:lblOffset val="100"/>
      </c:catAx>
      <c:valAx>
        <c:axId val="448063096"/>
        <c:scaling>
          <c:orientation val="minMax"/>
        </c:scaling>
        <c:axPos val="l"/>
        <c:majorGridlines/>
        <c:numFmt formatCode="0.00" sourceLinked="1"/>
        <c:majorTickMark val="cross"/>
        <c:tickLblPos val="nextTo"/>
        <c:txPr>
          <a:bodyPr/>
          <a:lstStyle/>
          <a:p>
            <a:pPr>
              <a:defRPr lang="de-AT"/>
            </a:pPr>
            <a:endParaRPr lang="de-DE"/>
          </a:p>
        </c:txPr>
        <c:crossAx val="448059976"/>
        <c:crosses val="autoZero"/>
        <c:crossBetween val="between"/>
      </c:valAx>
    </c:plotArea>
    <c:plotVisOnly val="1"/>
  </c:chart>
  <c:printSettings>
    <c:headerFooter/>
    <c:pageMargins b="1.0" l="0.75" r="0.75" t="1.0"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de-DE"/>
  <c:style val="18"/>
  <c:chart>
    <c:plotArea>
      <c:layout/>
      <c:radarChart>
        <c:radarStyle val="marker"/>
        <c:ser>
          <c:idx val="0"/>
          <c:order val="0"/>
          <c:tx>
            <c:v>TPC2</c:v>
          </c:tx>
          <c:marker>
            <c:symbol val="none"/>
          </c:marker>
          <c:cat>
            <c:strRef>
              <c:f>TPC!$C$6:$J$6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TPC!$C$84:$J$84</c:f>
              <c:numCache>
                <c:formatCode>0.00</c:formatCode>
                <c:ptCount val="8"/>
                <c:pt idx="0">
                  <c:v>0.634920634920635</c:v>
                </c:pt>
                <c:pt idx="1">
                  <c:v>0.611111111111111</c:v>
                </c:pt>
                <c:pt idx="2">
                  <c:v>0.696428571428571</c:v>
                </c:pt>
                <c:pt idx="3">
                  <c:v>0.714285714285714</c:v>
                </c:pt>
                <c:pt idx="4">
                  <c:v>0.630252100840336</c:v>
                </c:pt>
                <c:pt idx="5">
                  <c:v>0.648351648351648</c:v>
                </c:pt>
                <c:pt idx="6">
                  <c:v>0.79047619047619</c:v>
                </c:pt>
                <c:pt idx="7">
                  <c:v>0.78021978021978</c:v>
                </c:pt>
              </c:numCache>
            </c:numRef>
          </c:val>
        </c:ser>
        <c:ser>
          <c:idx val="1"/>
          <c:order val="1"/>
          <c:marker>
            <c:symbol val="none"/>
          </c:marker>
          <c:cat>
            <c:strRef>
              <c:f>TPC!$C$6:$J$6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TPC!$C$85:$J$85</c:f>
              <c:numCache>
                <c:formatCode>0.00</c:formatCode>
                <c:ptCount val="8"/>
                <c:pt idx="0">
                  <c:v>0.0793650793650794</c:v>
                </c:pt>
                <c:pt idx="1">
                  <c:v>0.025462962962963</c:v>
                </c:pt>
                <c:pt idx="2">
                  <c:v>0.145089285714286</c:v>
                </c:pt>
                <c:pt idx="3">
                  <c:v>0.119047619047619</c:v>
                </c:pt>
                <c:pt idx="4">
                  <c:v>0.131302521008403</c:v>
                </c:pt>
                <c:pt idx="5">
                  <c:v>0.054029304029304</c:v>
                </c:pt>
                <c:pt idx="6">
                  <c:v>0.131746031746032</c:v>
                </c:pt>
                <c:pt idx="7">
                  <c:v>0.065018315018315</c:v>
                </c:pt>
              </c:numCache>
            </c:numRef>
          </c:val>
        </c:ser>
        <c:axId val="448090920"/>
        <c:axId val="448094040"/>
      </c:radarChart>
      <c:catAx>
        <c:axId val="448090920"/>
        <c:scaling>
          <c:orientation val="minMax"/>
        </c:scaling>
        <c:axPos val="b"/>
        <c:majorGridlines/>
        <c:tickLblPos val="nextTo"/>
        <c:txPr>
          <a:bodyPr/>
          <a:lstStyle/>
          <a:p>
            <a:pPr>
              <a:defRPr lang="de-AT"/>
            </a:pPr>
            <a:endParaRPr lang="de-DE"/>
          </a:p>
        </c:txPr>
        <c:crossAx val="448094040"/>
        <c:crosses val="autoZero"/>
        <c:auto val="1"/>
        <c:lblAlgn val="ctr"/>
        <c:lblOffset val="100"/>
      </c:catAx>
      <c:valAx>
        <c:axId val="448094040"/>
        <c:scaling>
          <c:orientation val="minMax"/>
          <c:max val="1.0"/>
        </c:scaling>
        <c:axPos val="l"/>
        <c:majorGridlines/>
        <c:numFmt formatCode="0.00" sourceLinked="1"/>
        <c:majorTickMark val="cross"/>
        <c:tickLblPos val="nextTo"/>
        <c:txPr>
          <a:bodyPr/>
          <a:lstStyle/>
          <a:p>
            <a:pPr>
              <a:defRPr lang="de-AT"/>
            </a:pPr>
            <a:endParaRPr lang="de-DE"/>
          </a:p>
        </c:txPr>
        <c:crossAx val="448090920"/>
        <c:crosses val="autoZero"/>
        <c:crossBetween val="between"/>
      </c:valAx>
    </c:plotArea>
    <c:plotVisOnly val="1"/>
  </c:chart>
  <c:printSettings>
    <c:headerFooter/>
    <c:pageMargins b="1.0" l="0.75" r="0.75" t="1.0"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de-DE"/>
  <c:style val="18"/>
  <c:chart>
    <c:plotArea>
      <c:layout/>
      <c:radarChart>
        <c:radarStyle val="marker"/>
        <c:ser>
          <c:idx val="0"/>
          <c:order val="0"/>
          <c:marker>
            <c:symbol val="none"/>
          </c:marker>
          <c:cat>
            <c:strRef>
              <c:f>TPC!$C$6:$J$6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TPC!$C$140:$J$140</c:f>
              <c:numCache>
                <c:formatCode>0.00</c:formatCode>
                <c:ptCount val="8"/>
                <c:pt idx="0">
                  <c:v>0.78021978021978</c:v>
                </c:pt>
                <c:pt idx="1">
                  <c:v>0.797619047619047</c:v>
                </c:pt>
                <c:pt idx="2">
                  <c:v>0.802197802197802</c:v>
                </c:pt>
                <c:pt idx="3">
                  <c:v>0.791208791208791</c:v>
                </c:pt>
                <c:pt idx="4">
                  <c:v>0.738095238095238</c:v>
                </c:pt>
                <c:pt idx="5">
                  <c:v>0.753246753246753</c:v>
                </c:pt>
                <c:pt idx="6">
                  <c:v>0.785714285714286</c:v>
                </c:pt>
                <c:pt idx="7">
                  <c:v>0.880952380952381</c:v>
                </c:pt>
              </c:numCache>
            </c:numRef>
          </c:val>
        </c:ser>
        <c:ser>
          <c:idx val="1"/>
          <c:order val="1"/>
          <c:marker>
            <c:symbol val="none"/>
          </c:marker>
          <c:cat>
            <c:strRef>
              <c:f>TPC!$C$6:$J$6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TPC!$C$141:$J$141</c:f>
              <c:numCache>
                <c:formatCode>0.00</c:formatCode>
                <c:ptCount val="8"/>
                <c:pt idx="0">
                  <c:v>0.0975274725274725</c:v>
                </c:pt>
                <c:pt idx="1">
                  <c:v>0.033234126984127</c:v>
                </c:pt>
                <c:pt idx="2">
                  <c:v>0.167124542124542</c:v>
                </c:pt>
                <c:pt idx="3">
                  <c:v>0.131868131868132</c:v>
                </c:pt>
                <c:pt idx="4">
                  <c:v>0.153769841269841</c:v>
                </c:pt>
                <c:pt idx="5">
                  <c:v>0.0627705627705627</c:v>
                </c:pt>
                <c:pt idx="6">
                  <c:v>0.130952380952381</c:v>
                </c:pt>
                <c:pt idx="7">
                  <c:v>0.0734126984126984</c:v>
                </c:pt>
              </c:numCache>
            </c:numRef>
          </c:val>
        </c:ser>
        <c:axId val="448120088"/>
        <c:axId val="448123208"/>
      </c:radarChart>
      <c:catAx>
        <c:axId val="448120088"/>
        <c:scaling>
          <c:orientation val="minMax"/>
        </c:scaling>
        <c:axPos val="b"/>
        <c:majorGridlines/>
        <c:tickLblPos val="nextTo"/>
        <c:txPr>
          <a:bodyPr/>
          <a:lstStyle/>
          <a:p>
            <a:pPr>
              <a:defRPr lang="de-AT"/>
            </a:pPr>
            <a:endParaRPr lang="de-DE"/>
          </a:p>
        </c:txPr>
        <c:crossAx val="448123208"/>
        <c:crosses val="autoZero"/>
        <c:auto val="1"/>
        <c:lblAlgn val="ctr"/>
        <c:lblOffset val="100"/>
      </c:catAx>
      <c:valAx>
        <c:axId val="448123208"/>
        <c:scaling>
          <c:orientation val="minMax"/>
        </c:scaling>
        <c:axPos val="l"/>
        <c:majorGridlines/>
        <c:numFmt formatCode="0.00" sourceLinked="1"/>
        <c:majorTickMark val="cross"/>
        <c:tickLblPos val="nextTo"/>
        <c:txPr>
          <a:bodyPr/>
          <a:lstStyle/>
          <a:p>
            <a:pPr>
              <a:defRPr lang="de-AT"/>
            </a:pPr>
            <a:endParaRPr lang="de-DE"/>
          </a:p>
        </c:txPr>
        <c:crossAx val="448120088"/>
        <c:crosses val="autoZero"/>
        <c:crossBetween val="between"/>
      </c:valAx>
    </c:plotArea>
    <c:plotVisOnly val="1"/>
  </c:chart>
  <c:printSettings>
    <c:headerFooter/>
    <c:pageMargins b="1.0" l="0.75" r="0.75" t="1.0"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de-DE"/>
  <c:style val="18"/>
  <c:chart>
    <c:plotArea>
      <c:layout/>
      <c:radarChart>
        <c:radarStyle val="marker"/>
        <c:ser>
          <c:idx val="0"/>
          <c:order val="0"/>
          <c:marker>
            <c:symbol val="none"/>
          </c:marker>
          <c:cat>
            <c:strRef>
              <c:f>TPC!$C$6:$J$6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TPC!$C$195:$J$195</c:f>
              <c:numCache>
                <c:formatCode>0.00</c:formatCode>
                <c:ptCount val="8"/>
                <c:pt idx="0">
                  <c:v>0.791208791208791</c:v>
                </c:pt>
                <c:pt idx="1">
                  <c:v>0.78021978021978</c:v>
                </c:pt>
                <c:pt idx="2">
                  <c:v>0.758241758241758</c:v>
                </c:pt>
                <c:pt idx="3">
                  <c:v>0.659340659340659</c:v>
                </c:pt>
                <c:pt idx="4">
                  <c:v>0.623376623376623</c:v>
                </c:pt>
                <c:pt idx="5">
                  <c:v>0.614285714285714</c:v>
                </c:pt>
                <c:pt idx="6">
                  <c:v>0.74025974025974</c:v>
                </c:pt>
                <c:pt idx="7">
                  <c:v>0.685714285714286</c:v>
                </c:pt>
              </c:numCache>
            </c:numRef>
          </c:val>
        </c:ser>
        <c:ser>
          <c:idx val="1"/>
          <c:order val="1"/>
          <c:marker>
            <c:symbol val="none"/>
          </c:marker>
          <c:cat>
            <c:strRef>
              <c:f>TPC!$C$6:$J$6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TPC!$C$196:$J$196</c:f>
              <c:numCache>
                <c:formatCode>0.00</c:formatCode>
                <c:ptCount val="8"/>
                <c:pt idx="0">
                  <c:v>0.0989010989010989</c:v>
                </c:pt>
                <c:pt idx="1">
                  <c:v>0.0325091575091575</c:v>
                </c:pt>
                <c:pt idx="2">
                  <c:v>0.157967032967033</c:v>
                </c:pt>
                <c:pt idx="3">
                  <c:v>0.10989010989011</c:v>
                </c:pt>
                <c:pt idx="4">
                  <c:v>0.12987012987013</c:v>
                </c:pt>
                <c:pt idx="5">
                  <c:v>0.0511904761904762</c:v>
                </c:pt>
                <c:pt idx="6">
                  <c:v>0.123376623376623</c:v>
                </c:pt>
                <c:pt idx="7">
                  <c:v>0.0571428571428571</c:v>
                </c:pt>
              </c:numCache>
            </c:numRef>
          </c:val>
        </c:ser>
        <c:axId val="448147768"/>
        <c:axId val="448150888"/>
      </c:radarChart>
      <c:catAx>
        <c:axId val="448147768"/>
        <c:scaling>
          <c:orientation val="minMax"/>
        </c:scaling>
        <c:axPos val="b"/>
        <c:majorGridlines/>
        <c:tickLblPos val="nextTo"/>
        <c:txPr>
          <a:bodyPr/>
          <a:lstStyle/>
          <a:p>
            <a:pPr>
              <a:defRPr lang="de-AT"/>
            </a:pPr>
            <a:endParaRPr lang="de-DE"/>
          </a:p>
        </c:txPr>
        <c:crossAx val="448150888"/>
        <c:crosses val="autoZero"/>
        <c:auto val="1"/>
        <c:lblAlgn val="ctr"/>
        <c:lblOffset val="100"/>
      </c:catAx>
      <c:valAx>
        <c:axId val="448150888"/>
        <c:scaling>
          <c:orientation val="minMax"/>
          <c:max val="1.0"/>
        </c:scaling>
        <c:axPos val="l"/>
        <c:majorGridlines/>
        <c:numFmt formatCode="0.00" sourceLinked="1"/>
        <c:majorTickMark val="cross"/>
        <c:tickLblPos val="nextTo"/>
        <c:txPr>
          <a:bodyPr/>
          <a:lstStyle/>
          <a:p>
            <a:pPr>
              <a:defRPr lang="de-AT"/>
            </a:pPr>
            <a:endParaRPr lang="de-DE"/>
          </a:p>
        </c:txPr>
        <c:crossAx val="448147768"/>
        <c:crosses val="autoZero"/>
        <c:crossBetween val="between"/>
      </c:valAx>
    </c:plotArea>
    <c:plotVisOnly val="1"/>
  </c:chart>
  <c:printSettings>
    <c:headerFooter/>
    <c:pageMargins b="1.0" l="0.75" r="0.75" t="1.0"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de-DE"/>
  <c:style val="18"/>
  <c:chart>
    <c:plotArea>
      <c:layout/>
      <c:radarChart>
        <c:radarStyle val="marker"/>
        <c:ser>
          <c:idx val="0"/>
          <c:order val="0"/>
          <c:marker>
            <c:symbol val="none"/>
          </c:marker>
          <c:cat>
            <c:strRef>
              <c:f>Center!$C$6:$J$6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Center!$C$27:$J$27</c:f>
              <c:numCache>
                <c:formatCode>0.00</c:formatCode>
                <c:ptCount val="8"/>
                <c:pt idx="0">
                  <c:v>0.705882352941176</c:v>
                </c:pt>
                <c:pt idx="1">
                  <c:v>0.642857142857143</c:v>
                </c:pt>
                <c:pt idx="2">
                  <c:v>0.580357142857143</c:v>
                </c:pt>
                <c:pt idx="3">
                  <c:v>0.761904761904762</c:v>
                </c:pt>
                <c:pt idx="4">
                  <c:v>0.533333333333333</c:v>
                </c:pt>
                <c:pt idx="5">
                  <c:v>0.551020408163265</c:v>
                </c:pt>
                <c:pt idx="6">
                  <c:v>0.663265306122449</c:v>
                </c:pt>
                <c:pt idx="7">
                  <c:v>0.809523809523809</c:v>
                </c:pt>
              </c:numCache>
            </c:numRef>
          </c:val>
        </c:ser>
        <c:ser>
          <c:idx val="1"/>
          <c:order val="1"/>
          <c:marker>
            <c:symbol val="none"/>
          </c:marker>
          <c:cat>
            <c:strRef>
              <c:f>Center!$C$6:$J$6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Center!$C$28:$J$28</c:f>
              <c:numCache>
                <c:formatCode>0.00</c:formatCode>
                <c:ptCount val="8"/>
                <c:pt idx="0">
                  <c:v>0.088235294117647</c:v>
                </c:pt>
                <c:pt idx="1">
                  <c:v>0.0267857142857143</c:v>
                </c:pt>
                <c:pt idx="2">
                  <c:v>0.120907738095238</c:v>
                </c:pt>
                <c:pt idx="3">
                  <c:v>0.126984126984127</c:v>
                </c:pt>
                <c:pt idx="4">
                  <c:v>0.111111111111111</c:v>
                </c:pt>
                <c:pt idx="5">
                  <c:v>0.0459183673469388</c:v>
                </c:pt>
                <c:pt idx="6">
                  <c:v>0.110544217687075</c:v>
                </c:pt>
                <c:pt idx="7">
                  <c:v>0.0674603174603174</c:v>
                </c:pt>
              </c:numCache>
            </c:numRef>
          </c:val>
        </c:ser>
        <c:axId val="448176872"/>
        <c:axId val="448179992"/>
      </c:radarChart>
      <c:catAx>
        <c:axId val="448176872"/>
        <c:scaling>
          <c:orientation val="minMax"/>
        </c:scaling>
        <c:axPos val="b"/>
        <c:majorGridlines/>
        <c:tickLblPos val="nextTo"/>
        <c:txPr>
          <a:bodyPr/>
          <a:lstStyle/>
          <a:p>
            <a:pPr>
              <a:defRPr lang="de-AT"/>
            </a:pPr>
            <a:endParaRPr lang="de-DE"/>
          </a:p>
        </c:txPr>
        <c:crossAx val="448179992"/>
        <c:crosses val="autoZero"/>
        <c:auto val="1"/>
        <c:lblAlgn val="ctr"/>
        <c:lblOffset val="100"/>
      </c:catAx>
      <c:valAx>
        <c:axId val="448179992"/>
        <c:scaling>
          <c:orientation val="minMax"/>
        </c:scaling>
        <c:axPos val="l"/>
        <c:majorGridlines/>
        <c:numFmt formatCode="0.00" sourceLinked="1"/>
        <c:majorTickMark val="cross"/>
        <c:tickLblPos val="nextTo"/>
        <c:txPr>
          <a:bodyPr/>
          <a:lstStyle/>
          <a:p>
            <a:pPr>
              <a:defRPr lang="de-AT"/>
            </a:pPr>
            <a:endParaRPr lang="de-DE"/>
          </a:p>
        </c:txPr>
        <c:crossAx val="448176872"/>
        <c:crosses val="autoZero"/>
        <c:crossBetween val="between"/>
      </c:valAx>
    </c:plotArea>
    <c:plotVisOnly val="1"/>
  </c:chart>
  <c:printSettings>
    <c:headerFooter/>
    <c:pageMargins b="1.0" l="0.75" r="0.75" t="1.0"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de-DE"/>
  <c:style val="18"/>
  <c:chart>
    <c:plotArea>
      <c:layout/>
      <c:radarChart>
        <c:radarStyle val="marker"/>
        <c:ser>
          <c:idx val="0"/>
          <c:order val="0"/>
          <c:marker>
            <c:symbol val="none"/>
          </c:marker>
          <c:cat>
            <c:strRef>
              <c:f>Center!$C$6:$J$6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Center!$C$81:$J$81</c:f>
              <c:numCache>
                <c:formatCode>0.00</c:formatCode>
                <c:ptCount val="8"/>
                <c:pt idx="0">
                  <c:v>0.626373626373626</c:v>
                </c:pt>
                <c:pt idx="1">
                  <c:v>0.591836734693878</c:v>
                </c:pt>
                <c:pt idx="2">
                  <c:v>0.540816326530612</c:v>
                </c:pt>
                <c:pt idx="3">
                  <c:v>0.619047619047619</c:v>
                </c:pt>
                <c:pt idx="4">
                  <c:v>0.593406593406593</c:v>
                </c:pt>
                <c:pt idx="5">
                  <c:v>0.55952380952381</c:v>
                </c:pt>
                <c:pt idx="6">
                  <c:v>0.636363636363636</c:v>
                </c:pt>
                <c:pt idx="7">
                  <c:v>0.835164835164835</c:v>
                </c:pt>
              </c:numCache>
            </c:numRef>
          </c:val>
        </c:ser>
        <c:ser>
          <c:idx val="1"/>
          <c:order val="1"/>
          <c:marker>
            <c:symbol val="none"/>
          </c:marker>
          <c:cat>
            <c:strRef>
              <c:f>Center!$C$6:$J$6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Center!$C$82:$J$82</c:f>
              <c:numCache>
                <c:formatCode>0.00</c:formatCode>
                <c:ptCount val="8"/>
                <c:pt idx="0">
                  <c:v>0.0782967032967033</c:v>
                </c:pt>
                <c:pt idx="1">
                  <c:v>0.0246598639455782</c:v>
                </c:pt>
                <c:pt idx="2">
                  <c:v>0.112670068027211</c:v>
                </c:pt>
                <c:pt idx="3">
                  <c:v>0.103174603174603</c:v>
                </c:pt>
                <c:pt idx="4">
                  <c:v>0.123626373626374</c:v>
                </c:pt>
                <c:pt idx="5">
                  <c:v>0.0466269841269841</c:v>
                </c:pt>
                <c:pt idx="6">
                  <c:v>0.106060606060606</c:v>
                </c:pt>
                <c:pt idx="7">
                  <c:v>0.0695970695970696</c:v>
                </c:pt>
              </c:numCache>
            </c:numRef>
          </c:val>
        </c:ser>
        <c:axId val="448208600"/>
        <c:axId val="448211720"/>
      </c:radarChart>
      <c:catAx>
        <c:axId val="448208600"/>
        <c:scaling>
          <c:orientation val="minMax"/>
        </c:scaling>
        <c:axPos val="b"/>
        <c:majorGridlines/>
        <c:tickLblPos val="nextTo"/>
        <c:txPr>
          <a:bodyPr/>
          <a:lstStyle/>
          <a:p>
            <a:pPr>
              <a:defRPr lang="de-AT"/>
            </a:pPr>
            <a:endParaRPr lang="de-DE"/>
          </a:p>
        </c:txPr>
        <c:crossAx val="448211720"/>
        <c:crosses val="autoZero"/>
        <c:auto val="1"/>
        <c:lblAlgn val="ctr"/>
        <c:lblOffset val="100"/>
      </c:catAx>
      <c:valAx>
        <c:axId val="448211720"/>
        <c:scaling>
          <c:orientation val="minMax"/>
        </c:scaling>
        <c:axPos val="l"/>
        <c:majorGridlines/>
        <c:numFmt formatCode="0.00" sourceLinked="1"/>
        <c:majorTickMark val="cross"/>
        <c:tickLblPos val="nextTo"/>
        <c:txPr>
          <a:bodyPr/>
          <a:lstStyle/>
          <a:p>
            <a:pPr>
              <a:defRPr lang="de-AT"/>
            </a:pPr>
            <a:endParaRPr lang="de-DE"/>
          </a:p>
        </c:txPr>
        <c:crossAx val="448208600"/>
        <c:crosses val="autoZero"/>
        <c:crossBetween val="between"/>
      </c:valAx>
    </c:plotArea>
    <c:plotVisOnly val="1"/>
  </c:chart>
  <c:printSettings>
    <c:headerFooter/>
    <c:pageMargins b="1.0" l="0.75" r="0.75" t="1.0"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de-DE"/>
  <c:style val="18"/>
  <c:chart>
    <c:plotArea>
      <c:layout/>
      <c:radarChart>
        <c:radarStyle val="marker"/>
        <c:ser>
          <c:idx val="0"/>
          <c:order val="0"/>
          <c:marker>
            <c:symbol val="none"/>
          </c:marker>
          <c:cat>
            <c:strRef>
              <c:f>Center!$C$6:$J$6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Center!$C$138:$J$138</c:f>
              <c:numCache>
                <c:formatCode>0.00</c:formatCode>
                <c:ptCount val="8"/>
                <c:pt idx="0">
                  <c:v>0.828571428571428</c:v>
                </c:pt>
                <c:pt idx="1">
                  <c:v>0.809523809523809</c:v>
                </c:pt>
                <c:pt idx="2">
                  <c:v>0.904761904761905</c:v>
                </c:pt>
                <c:pt idx="3">
                  <c:v>0.895238095238095</c:v>
                </c:pt>
                <c:pt idx="4">
                  <c:v>0.826530612244898</c:v>
                </c:pt>
                <c:pt idx="5">
                  <c:v>0.773809523809524</c:v>
                </c:pt>
                <c:pt idx="6">
                  <c:v>0.630952380952381</c:v>
                </c:pt>
                <c:pt idx="7">
                  <c:v>0.714285714285714</c:v>
                </c:pt>
              </c:numCache>
            </c:numRef>
          </c:val>
        </c:ser>
        <c:ser>
          <c:idx val="1"/>
          <c:order val="1"/>
          <c:marker>
            <c:symbol val="none"/>
          </c:marker>
          <c:cat>
            <c:strRef>
              <c:f>Center!$C$6:$J$6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Center!$C$139:$J$139</c:f>
              <c:numCache>
                <c:formatCode>0.00</c:formatCode>
                <c:ptCount val="8"/>
                <c:pt idx="0">
                  <c:v>0.103571428571429</c:v>
                </c:pt>
                <c:pt idx="1">
                  <c:v>0.0337301587301587</c:v>
                </c:pt>
                <c:pt idx="2">
                  <c:v>0.188492063492063</c:v>
                </c:pt>
                <c:pt idx="3">
                  <c:v>0.149206349206349</c:v>
                </c:pt>
                <c:pt idx="4">
                  <c:v>0.17219387755102</c:v>
                </c:pt>
                <c:pt idx="5">
                  <c:v>0.064484126984127</c:v>
                </c:pt>
                <c:pt idx="6">
                  <c:v>0.10515873015873</c:v>
                </c:pt>
                <c:pt idx="7">
                  <c:v>0.0595238095238095</c:v>
                </c:pt>
              </c:numCache>
            </c:numRef>
          </c:val>
        </c:ser>
        <c:axId val="448238120"/>
        <c:axId val="448241240"/>
      </c:radarChart>
      <c:catAx>
        <c:axId val="448238120"/>
        <c:scaling>
          <c:orientation val="minMax"/>
        </c:scaling>
        <c:axPos val="b"/>
        <c:majorGridlines/>
        <c:tickLblPos val="nextTo"/>
        <c:txPr>
          <a:bodyPr/>
          <a:lstStyle/>
          <a:p>
            <a:pPr>
              <a:defRPr lang="de-AT"/>
            </a:pPr>
            <a:endParaRPr lang="de-DE"/>
          </a:p>
        </c:txPr>
        <c:crossAx val="448241240"/>
        <c:crosses val="autoZero"/>
        <c:auto val="1"/>
        <c:lblAlgn val="ctr"/>
        <c:lblOffset val="100"/>
      </c:catAx>
      <c:valAx>
        <c:axId val="448241240"/>
        <c:scaling>
          <c:orientation val="minMax"/>
        </c:scaling>
        <c:axPos val="l"/>
        <c:majorGridlines/>
        <c:numFmt formatCode="0.00" sourceLinked="1"/>
        <c:majorTickMark val="cross"/>
        <c:tickLblPos val="nextTo"/>
        <c:txPr>
          <a:bodyPr/>
          <a:lstStyle/>
          <a:p>
            <a:pPr>
              <a:defRPr lang="de-AT"/>
            </a:pPr>
            <a:endParaRPr lang="de-DE"/>
          </a:p>
        </c:txPr>
        <c:crossAx val="448238120"/>
        <c:crosses val="autoZero"/>
        <c:crossBetween val="between"/>
      </c:valAx>
    </c:plotArea>
    <c:plotVisOnly val="1"/>
  </c:chart>
  <c:printSettings>
    <c:headerFooter/>
    <c:pageMargins b="1.0" l="0.75" r="0.75" t="1.0"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de-DE"/>
  <c:style val="18"/>
  <c:chart>
    <c:plotArea>
      <c:layout/>
      <c:radarChart>
        <c:radarStyle val="marker"/>
        <c:ser>
          <c:idx val="0"/>
          <c:order val="0"/>
          <c:marker>
            <c:symbol val="none"/>
          </c:marker>
          <c:cat>
            <c:strRef>
              <c:f>Klima!$C$6:$J$6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Klima!$C$22:$J$22</c:f>
              <c:numCache>
                <c:formatCode>0.00</c:formatCode>
                <c:ptCount val="8"/>
                <c:pt idx="0">
                  <c:v>0.78021978021978</c:v>
                </c:pt>
                <c:pt idx="1">
                  <c:v>0.747252747252747</c:v>
                </c:pt>
                <c:pt idx="2">
                  <c:v>0.725274725274725</c:v>
                </c:pt>
                <c:pt idx="3">
                  <c:v>0.714285714285714</c:v>
                </c:pt>
                <c:pt idx="4">
                  <c:v>0.726190476190476</c:v>
                </c:pt>
                <c:pt idx="5">
                  <c:v>0.671428571428571</c:v>
                </c:pt>
                <c:pt idx="6">
                  <c:v>0.688311688311688</c:v>
                </c:pt>
                <c:pt idx="7">
                  <c:v>0.642857142857143</c:v>
                </c:pt>
              </c:numCache>
            </c:numRef>
          </c:val>
        </c:ser>
        <c:ser>
          <c:idx val="1"/>
          <c:order val="1"/>
          <c:marker>
            <c:symbol val="none"/>
          </c:marker>
          <c:cat>
            <c:strRef>
              <c:f>Klima!$C$6:$J$6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Klima!$C$23:$J$23</c:f>
              <c:numCache>
                <c:formatCode>0.00</c:formatCode>
                <c:ptCount val="8"/>
                <c:pt idx="0">
                  <c:v>0.0975274725274725</c:v>
                </c:pt>
                <c:pt idx="1">
                  <c:v>0.0311355311355311</c:v>
                </c:pt>
                <c:pt idx="2">
                  <c:v>0.151098901098901</c:v>
                </c:pt>
                <c:pt idx="3">
                  <c:v>0.119047619047619</c:v>
                </c:pt>
                <c:pt idx="4">
                  <c:v>0.151289682539683</c:v>
                </c:pt>
                <c:pt idx="5">
                  <c:v>0.0559523809523809</c:v>
                </c:pt>
                <c:pt idx="6">
                  <c:v>0.114718614718615</c:v>
                </c:pt>
                <c:pt idx="7">
                  <c:v>0.0535714285714286</c:v>
                </c:pt>
              </c:numCache>
            </c:numRef>
          </c:val>
        </c:ser>
        <c:axId val="448267672"/>
        <c:axId val="448270856"/>
      </c:radarChart>
      <c:catAx>
        <c:axId val="448267672"/>
        <c:scaling>
          <c:orientation val="minMax"/>
        </c:scaling>
        <c:axPos val="b"/>
        <c:majorGridlines/>
        <c:tickLblPos val="nextTo"/>
        <c:txPr>
          <a:bodyPr/>
          <a:lstStyle/>
          <a:p>
            <a:pPr>
              <a:defRPr lang="de-AT"/>
            </a:pPr>
            <a:endParaRPr lang="de-DE"/>
          </a:p>
        </c:txPr>
        <c:crossAx val="448270856"/>
        <c:crosses val="autoZero"/>
        <c:auto val="1"/>
        <c:lblAlgn val="ctr"/>
        <c:lblOffset val="100"/>
      </c:catAx>
      <c:valAx>
        <c:axId val="448270856"/>
        <c:scaling>
          <c:orientation val="minMax"/>
          <c:max val="1.0"/>
        </c:scaling>
        <c:axPos val="l"/>
        <c:majorGridlines/>
        <c:numFmt formatCode="0.00" sourceLinked="1"/>
        <c:majorTickMark val="cross"/>
        <c:tickLblPos val="nextTo"/>
        <c:txPr>
          <a:bodyPr/>
          <a:lstStyle/>
          <a:p>
            <a:pPr>
              <a:defRPr lang="de-AT"/>
            </a:pPr>
            <a:endParaRPr lang="de-DE"/>
          </a:p>
        </c:txPr>
        <c:crossAx val="448267672"/>
        <c:crosses val="autoZero"/>
        <c:crossBetween val="between"/>
      </c:valAx>
    </c:plotArea>
    <c:plotVisOnly val="1"/>
  </c:chart>
  <c:printSettings>
    <c:headerFooter/>
    <c:pageMargins b="1.0" l="0.75" r="0.75" t="1.0"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de-DE"/>
  <c:style val="18"/>
  <c:chart>
    <c:plotArea>
      <c:layout/>
      <c:radarChart>
        <c:radarStyle val="marker"/>
        <c:ser>
          <c:idx val="0"/>
          <c:order val="0"/>
          <c:marker>
            <c:symbol val="none"/>
          </c:marker>
          <c:cat>
            <c:strRef>
              <c:f>Klima!$C$6:$J$6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Klima!$C$76:$J$76</c:f>
              <c:numCache>
                <c:formatCode>0.00</c:formatCode>
                <c:ptCount val="8"/>
                <c:pt idx="0">
                  <c:v>0.857142857142857</c:v>
                </c:pt>
                <c:pt idx="1">
                  <c:v>0.912087912087912</c:v>
                </c:pt>
                <c:pt idx="2">
                  <c:v>0.868131868131868</c:v>
                </c:pt>
                <c:pt idx="3">
                  <c:v>0.802197802197802</c:v>
                </c:pt>
                <c:pt idx="4">
                  <c:v>0.802197802197802</c:v>
                </c:pt>
                <c:pt idx="5">
                  <c:v>0.753246753246753</c:v>
                </c:pt>
                <c:pt idx="6">
                  <c:v>0.757142857142857</c:v>
                </c:pt>
                <c:pt idx="7">
                  <c:v>0.845238095238095</c:v>
                </c:pt>
              </c:numCache>
            </c:numRef>
          </c:val>
        </c:ser>
        <c:ser>
          <c:idx val="1"/>
          <c:order val="1"/>
          <c:marker>
            <c:symbol val="none"/>
          </c:marker>
          <c:cat>
            <c:strRef>
              <c:f>Klima!$C$6:$J$6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Klima!$C$77:$J$77</c:f>
              <c:numCache>
                <c:formatCode>0.00</c:formatCode>
                <c:ptCount val="8"/>
                <c:pt idx="0">
                  <c:v>0.107142857142857</c:v>
                </c:pt>
                <c:pt idx="1">
                  <c:v>0.038003663003663</c:v>
                </c:pt>
                <c:pt idx="2">
                  <c:v>0.180860805860806</c:v>
                </c:pt>
                <c:pt idx="3">
                  <c:v>0.133699633699634</c:v>
                </c:pt>
                <c:pt idx="4">
                  <c:v>0.167124542124542</c:v>
                </c:pt>
                <c:pt idx="5">
                  <c:v>0.0627705627705627</c:v>
                </c:pt>
                <c:pt idx="6">
                  <c:v>0.126190476190476</c:v>
                </c:pt>
                <c:pt idx="7">
                  <c:v>0.0704365079365079</c:v>
                </c:pt>
              </c:numCache>
            </c:numRef>
          </c:val>
        </c:ser>
        <c:axId val="448298760"/>
        <c:axId val="448301944"/>
      </c:radarChart>
      <c:catAx>
        <c:axId val="448298760"/>
        <c:scaling>
          <c:orientation val="minMax"/>
        </c:scaling>
        <c:axPos val="b"/>
        <c:majorGridlines/>
        <c:tickLblPos val="nextTo"/>
        <c:txPr>
          <a:bodyPr/>
          <a:lstStyle/>
          <a:p>
            <a:pPr>
              <a:defRPr lang="de-AT"/>
            </a:pPr>
            <a:endParaRPr lang="de-DE"/>
          </a:p>
        </c:txPr>
        <c:crossAx val="448301944"/>
        <c:crosses val="autoZero"/>
        <c:auto val="1"/>
        <c:lblAlgn val="ctr"/>
        <c:lblOffset val="100"/>
      </c:catAx>
      <c:valAx>
        <c:axId val="448301944"/>
        <c:scaling>
          <c:orientation val="minMax"/>
        </c:scaling>
        <c:axPos val="l"/>
        <c:majorGridlines/>
        <c:numFmt formatCode="0.00" sourceLinked="1"/>
        <c:majorTickMark val="cross"/>
        <c:tickLblPos val="nextTo"/>
        <c:txPr>
          <a:bodyPr/>
          <a:lstStyle/>
          <a:p>
            <a:pPr>
              <a:defRPr lang="de-AT"/>
            </a:pPr>
            <a:endParaRPr lang="de-DE"/>
          </a:p>
        </c:txPr>
        <c:crossAx val="448298760"/>
        <c:crosses val="autoZero"/>
        <c:crossBetween val="between"/>
      </c:valAx>
    </c:plotArea>
    <c:plotVisOnly val="1"/>
  </c:chart>
  <c:printSettings>
    <c:headerFooter/>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de-DE"/>
  <c:style val="2"/>
  <c:chart>
    <c:plotArea>
      <c:layout/>
      <c:pieChart>
        <c:varyColors val="1"/>
        <c:ser>
          <c:idx val="0"/>
          <c:order val="0"/>
          <c:dLbls>
            <c:dLbl>
              <c:idx val="0"/>
              <c:layout/>
              <c:dLblPos val="bestFit"/>
              <c:showCatName val="1"/>
            </c:dLbl>
            <c:dLbl>
              <c:idx val="1"/>
              <c:layout/>
              <c:dLblPos val="bestFit"/>
              <c:showCatName val="1"/>
            </c:dLbl>
            <c:dLbl>
              <c:idx val="2"/>
              <c:layout/>
              <c:dLblPos val="bestFit"/>
              <c:showCatName val="1"/>
            </c:dLbl>
            <c:dLbl>
              <c:idx val="3"/>
              <c:layout/>
              <c:dLblPos val="bestFit"/>
              <c:showCatName val="1"/>
            </c:dLbl>
            <c:dLbl>
              <c:idx val="4"/>
              <c:layout/>
              <c:dLblPos val="bestFit"/>
              <c:showCatName val="1"/>
            </c:dLbl>
            <c:dLbl>
              <c:idx val="5"/>
              <c:layout/>
              <c:dLblPos val="bestFit"/>
              <c:showCatName val="1"/>
            </c:dLbl>
            <c:dLbl>
              <c:idx val="6"/>
              <c:layout/>
              <c:dLblPos val="bestFit"/>
              <c:showCatName val="1"/>
            </c:dLbl>
            <c:dLbl>
              <c:idx val="7"/>
              <c:layout/>
              <c:dLblPos val="bestFit"/>
              <c:showCatName val="1"/>
            </c:dLbl>
            <c:delete val="1"/>
          </c:dLbls>
          <c:cat>
            <c:strRef>
              <c:f>Gewichte!$A$7:$A$14</c:f>
              <c:strCache>
                <c:ptCount val="8"/>
                <c:pt idx="0">
                  <c:v>Annehmlichkeit</c:v>
                </c:pt>
                <c:pt idx="1">
                  <c:v>Intuitivität</c:v>
                </c:pt>
                <c:pt idx="2">
                  <c:v>Deutlichkeit</c:v>
                </c:pt>
                <c:pt idx="3">
                  <c:v>Lernaufwand</c:v>
                </c:pt>
                <c:pt idx="4">
                  <c:v>Potenzial</c:v>
                </c:pt>
                <c:pt idx="5">
                  <c:v>Effizienz</c:v>
                </c:pt>
                <c:pt idx="6">
                  <c:v>Kontextfähigkeit</c:v>
                </c:pt>
                <c:pt idx="7">
                  <c:v>Technischer Aufwand</c:v>
                </c:pt>
              </c:strCache>
            </c:strRef>
          </c:cat>
          <c:val>
            <c:numRef>
              <c:f>Gewichte!$Q$7:$Q$14</c:f>
              <c:numCache>
                <c:formatCode>0.00</c:formatCode>
                <c:ptCount val="8"/>
                <c:pt idx="0">
                  <c:v>11.9457462827028</c:v>
                </c:pt>
                <c:pt idx="1">
                  <c:v>10.10709580274798</c:v>
                </c:pt>
                <c:pt idx="2">
                  <c:v>19.11773009599096</c:v>
                </c:pt>
                <c:pt idx="3">
                  <c:v>9.474920007528703</c:v>
                </c:pt>
                <c:pt idx="4">
                  <c:v>17.19791078486731</c:v>
                </c:pt>
                <c:pt idx="5">
                  <c:v>10.36236589497459</c:v>
                </c:pt>
                <c:pt idx="6">
                  <c:v>12.55293619424054</c:v>
                </c:pt>
                <c:pt idx="7">
                  <c:v>9.241294936947111</c:v>
                </c:pt>
              </c:numCache>
            </c:numRef>
          </c:val>
        </c:ser>
        <c:firstSliceAng val="0"/>
      </c:pieChart>
    </c:plotArea>
    <c:plotVisOnly val="1"/>
  </c:chart>
  <c:printSettings>
    <c:headerFooter/>
    <c:pageMargins b="1.0" l="0.75" r="0.75" t="1.0"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de-DE"/>
  <c:style val="18"/>
  <c:chart>
    <c:plotArea>
      <c:layout/>
      <c:radarChart>
        <c:radarStyle val="marker"/>
        <c:ser>
          <c:idx val="0"/>
          <c:order val="0"/>
          <c:tx>
            <c:v>DHR</c:v>
          </c:tx>
          <c:marker>
            <c:symbol val="none"/>
          </c:marker>
          <c:cat>
            <c:strRef>
              <c:f>DHR!$C$5:$J$5</c:f>
              <c:strCache>
                <c:ptCount val="8"/>
                <c:pt idx="0">
                  <c:v>Annehmlichkeit</c:v>
                </c:pt>
                <c:pt idx="1">
                  <c:v>Intuitivität</c:v>
                </c:pt>
                <c:pt idx="2">
                  <c:v>Deutlichkeit</c:v>
                </c:pt>
                <c:pt idx="3">
                  <c:v>Lernaufwand</c:v>
                </c:pt>
                <c:pt idx="4">
                  <c:v>Potenzial</c:v>
                </c:pt>
                <c:pt idx="5">
                  <c:v>Effizienz</c:v>
                </c:pt>
                <c:pt idx="6">
                  <c:v>Kontextfähigkeit</c:v>
                </c:pt>
                <c:pt idx="7">
                  <c:v>Technischer Aufwand</c:v>
                </c:pt>
              </c:strCache>
            </c:strRef>
          </c:cat>
          <c:val>
            <c:numRef>
              <c:f>DHR!$C$31:$J$31</c:f>
              <c:numCache>
                <c:formatCode>General</c:formatCode>
                <c:ptCount val="8"/>
                <c:pt idx="0">
                  <c:v>0.732142857142857</c:v>
                </c:pt>
                <c:pt idx="1">
                  <c:v>0.5</c:v>
                </c:pt>
                <c:pt idx="2">
                  <c:v>0.73469387755102</c:v>
                </c:pt>
                <c:pt idx="3">
                  <c:v>0.714285714285714</c:v>
                </c:pt>
                <c:pt idx="4">
                  <c:v>0.530612244897959</c:v>
                </c:pt>
                <c:pt idx="5">
                  <c:v>0.489795918367347</c:v>
                </c:pt>
                <c:pt idx="6">
                  <c:v>0.571428571428571</c:v>
                </c:pt>
                <c:pt idx="7">
                  <c:v>0.25</c:v>
                </c:pt>
              </c:numCache>
            </c:numRef>
          </c:val>
        </c:ser>
        <c:ser>
          <c:idx val="1"/>
          <c:order val="1"/>
          <c:marker>
            <c:symbol val="none"/>
          </c:marker>
          <c:cat>
            <c:strRef>
              <c:f>DHR!$C$5:$J$5</c:f>
              <c:strCache>
                <c:ptCount val="8"/>
                <c:pt idx="0">
                  <c:v>Annehmlichkeit</c:v>
                </c:pt>
                <c:pt idx="1">
                  <c:v>Intuitivität</c:v>
                </c:pt>
                <c:pt idx="2">
                  <c:v>Deutlichkeit</c:v>
                </c:pt>
                <c:pt idx="3">
                  <c:v>Lernaufwand</c:v>
                </c:pt>
                <c:pt idx="4">
                  <c:v>Potenzial</c:v>
                </c:pt>
                <c:pt idx="5">
                  <c:v>Effizienz</c:v>
                </c:pt>
                <c:pt idx="6">
                  <c:v>Kontextfähigkeit</c:v>
                </c:pt>
                <c:pt idx="7">
                  <c:v>Technischer Aufwand</c:v>
                </c:pt>
              </c:strCache>
            </c:strRef>
          </c:cat>
          <c:val>
            <c:numRef>
              <c:f>DHR!$C$33:$J$33</c:f>
              <c:numCache>
                <c:formatCode>General</c:formatCode>
                <c:ptCount val="8"/>
                <c:pt idx="0">
                  <c:v>0.0874599281412169</c:v>
                </c:pt>
                <c:pt idx="1">
                  <c:v>0.0505354790137399</c:v>
                </c:pt>
                <c:pt idx="2">
                  <c:v>0.140456792541974</c:v>
                </c:pt>
                <c:pt idx="3">
                  <c:v>0.0676780000537764</c:v>
                </c:pt>
                <c:pt idx="4">
                  <c:v>0.0912542204911326</c:v>
                </c:pt>
                <c:pt idx="5">
                  <c:v>0.0507544451998755</c:v>
                </c:pt>
                <c:pt idx="6">
                  <c:v>0.0717310639670888</c:v>
                </c:pt>
                <c:pt idx="7">
                  <c:v>0.0231032373423678</c:v>
                </c:pt>
              </c:numCache>
            </c:numRef>
          </c:val>
        </c:ser>
        <c:axId val="448328392"/>
        <c:axId val="448331576"/>
      </c:radarChart>
      <c:catAx>
        <c:axId val="448328392"/>
        <c:scaling>
          <c:orientation val="minMax"/>
        </c:scaling>
        <c:axPos val="b"/>
        <c:majorGridlines/>
        <c:tickLblPos val="nextTo"/>
        <c:txPr>
          <a:bodyPr/>
          <a:lstStyle/>
          <a:p>
            <a:pPr>
              <a:defRPr lang="de-AT"/>
            </a:pPr>
            <a:endParaRPr lang="de-DE"/>
          </a:p>
        </c:txPr>
        <c:crossAx val="448331576"/>
        <c:crosses val="autoZero"/>
        <c:auto val="1"/>
        <c:lblAlgn val="ctr"/>
        <c:lblOffset val="100"/>
      </c:catAx>
      <c:valAx>
        <c:axId val="448331576"/>
        <c:scaling>
          <c:orientation val="minMax"/>
          <c:max val="1.0"/>
          <c:min val="0.0"/>
        </c:scaling>
        <c:axPos val="l"/>
        <c:majorGridlines/>
        <c:numFmt formatCode="General" sourceLinked="1"/>
        <c:majorTickMark val="cross"/>
        <c:tickLblPos val="nextTo"/>
        <c:txPr>
          <a:bodyPr/>
          <a:lstStyle/>
          <a:p>
            <a:pPr>
              <a:defRPr lang="de-AT"/>
            </a:pPr>
            <a:endParaRPr lang="de-DE"/>
          </a:p>
        </c:txPr>
        <c:crossAx val="448328392"/>
        <c:crosses val="autoZero"/>
        <c:crossBetween val="between"/>
      </c:valAx>
    </c:plotArea>
    <c:plotVisOnly val="1"/>
  </c:chart>
  <c:printSettings>
    <c:headerFooter/>
    <c:pageMargins b="1.0" l="0.750000000000001" r="0.750000000000001" t="1.0"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de-DE"/>
  <c:style val="18"/>
  <c:chart>
    <c:plotArea>
      <c:layout/>
      <c:radarChart>
        <c:radarStyle val="marker"/>
        <c:ser>
          <c:idx val="0"/>
          <c:order val="0"/>
          <c:tx>
            <c:v>DHR</c:v>
          </c:tx>
          <c:marker>
            <c:symbol val="none"/>
          </c:marker>
          <c:cat>
            <c:strRef>
              <c:f>DHR!$C$5:$J$5</c:f>
              <c:strCache>
                <c:ptCount val="8"/>
                <c:pt idx="0">
                  <c:v>Annehmlichkeit</c:v>
                </c:pt>
                <c:pt idx="1">
                  <c:v>Intuitivität</c:v>
                </c:pt>
                <c:pt idx="2">
                  <c:v>Deutlichkeit</c:v>
                </c:pt>
                <c:pt idx="3">
                  <c:v>Lernaufwand</c:v>
                </c:pt>
                <c:pt idx="4">
                  <c:v>Potenzial</c:v>
                </c:pt>
                <c:pt idx="5">
                  <c:v>Effizienz</c:v>
                </c:pt>
                <c:pt idx="6">
                  <c:v>Kontextfähigkeit</c:v>
                </c:pt>
                <c:pt idx="7">
                  <c:v>Technischer Aufwand</c:v>
                </c:pt>
              </c:strCache>
            </c:strRef>
          </c:cat>
          <c:val>
            <c:numRef>
              <c:f>DHR!$C$39:$J$39</c:f>
              <c:numCache>
                <c:formatCode>General</c:formatCode>
                <c:ptCount val="8"/>
                <c:pt idx="0">
                  <c:v>0.619047619047619</c:v>
                </c:pt>
                <c:pt idx="1">
                  <c:v>0.547619047619048</c:v>
                </c:pt>
                <c:pt idx="2">
                  <c:v>0.678571428571429</c:v>
                </c:pt>
                <c:pt idx="3">
                  <c:v>0.761904761904762</c:v>
                </c:pt>
                <c:pt idx="4">
                  <c:v>0.5</c:v>
                </c:pt>
                <c:pt idx="5">
                  <c:v>0.5</c:v>
                </c:pt>
                <c:pt idx="6">
                  <c:v>0.785714285714286</c:v>
                </c:pt>
                <c:pt idx="7">
                  <c:v>0.404761904761905</c:v>
                </c:pt>
              </c:numCache>
            </c:numRef>
          </c:val>
        </c:ser>
        <c:ser>
          <c:idx val="1"/>
          <c:order val="1"/>
          <c:marker>
            <c:symbol val="none"/>
          </c:marker>
          <c:cat>
            <c:strRef>
              <c:f>DHR!$C$5:$J$5</c:f>
              <c:strCache>
                <c:ptCount val="8"/>
                <c:pt idx="0">
                  <c:v>Annehmlichkeit</c:v>
                </c:pt>
                <c:pt idx="1">
                  <c:v>Intuitivität</c:v>
                </c:pt>
                <c:pt idx="2">
                  <c:v>Deutlichkeit</c:v>
                </c:pt>
                <c:pt idx="3">
                  <c:v>Lernaufwand</c:v>
                </c:pt>
                <c:pt idx="4">
                  <c:v>Potenzial</c:v>
                </c:pt>
                <c:pt idx="5">
                  <c:v>Effizienz</c:v>
                </c:pt>
                <c:pt idx="6">
                  <c:v>Kontextfähigkeit</c:v>
                </c:pt>
                <c:pt idx="7">
                  <c:v>Technischer Aufwand</c:v>
                </c:pt>
              </c:strCache>
            </c:strRef>
          </c:cat>
          <c:val>
            <c:numRef>
              <c:f>DHR!$C$41:$J$41</c:f>
              <c:numCache>
                <c:formatCode>General</c:formatCode>
                <c:ptCount val="8"/>
                <c:pt idx="0">
                  <c:v>0.0739498579405411</c:v>
                </c:pt>
                <c:pt idx="1">
                  <c:v>0.0553483817769532</c:v>
                </c:pt>
                <c:pt idx="2">
                  <c:v>0.129727454222796</c:v>
                </c:pt>
                <c:pt idx="3">
                  <c:v>0.0721898667240282</c:v>
                </c:pt>
                <c:pt idx="4">
                  <c:v>0.0859895539243365</c:v>
                </c:pt>
                <c:pt idx="5">
                  <c:v>0.0518118294748729</c:v>
                </c:pt>
                <c:pt idx="6">
                  <c:v>0.0986302129547471</c:v>
                </c:pt>
                <c:pt idx="7">
                  <c:v>0.0374052414114526</c:v>
                </c:pt>
              </c:numCache>
            </c:numRef>
          </c:val>
        </c:ser>
        <c:axId val="448358120"/>
        <c:axId val="448361304"/>
      </c:radarChart>
      <c:catAx>
        <c:axId val="448358120"/>
        <c:scaling>
          <c:orientation val="minMax"/>
        </c:scaling>
        <c:axPos val="b"/>
        <c:majorGridlines/>
        <c:tickLblPos val="nextTo"/>
        <c:txPr>
          <a:bodyPr/>
          <a:lstStyle/>
          <a:p>
            <a:pPr>
              <a:defRPr lang="de-AT"/>
            </a:pPr>
            <a:endParaRPr lang="de-DE"/>
          </a:p>
        </c:txPr>
        <c:crossAx val="448361304"/>
        <c:crosses val="autoZero"/>
        <c:auto val="1"/>
        <c:lblAlgn val="ctr"/>
        <c:lblOffset val="100"/>
      </c:catAx>
      <c:valAx>
        <c:axId val="448361304"/>
        <c:scaling>
          <c:orientation val="minMax"/>
          <c:max val="1.0"/>
          <c:min val="0.0"/>
        </c:scaling>
        <c:axPos val="l"/>
        <c:majorGridlines/>
        <c:numFmt formatCode="General" sourceLinked="1"/>
        <c:majorTickMark val="cross"/>
        <c:tickLblPos val="nextTo"/>
        <c:txPr>
          <a:bodyPr/>
          <a:lstStyle/>
          <a:p>
            <a:pPr>
              <a:defRPr lang="de-AT"/>
            </a:pPr>
            <a:endParaRPr lang="de-DE"/>
          </a:p>
        </c:txPr>
        <c:crossAx val="448358120"/>
        <c:crosses val="autoZero"/>
        <c:crossBetween val="between"/>
      </c:valAx>
    </c:plotArea>
    <c:plotVisOnly val="1"/>
  </c:chart>
  <c:printSettings>
    <c:headerFooter/>
    <c:pageMargins b="1.0" l="0.750000000000001" r="0.750000000000001" t="1.0"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de-DE"/>
  <c:style val="18"/>
  <c:chart>
    <c:plotArea>
      <c:layout/>
      <c:radarChart>
        <c:radarStyle val="marker"/>
        <c:ser>
          <c:idx val="0"/>
          <c:order val="0"/>
          <c:marker>
            <c:symbol val="none"/>
          </c:marker>
          <c:cat>
            <c:strRef>
              <c:f>TPC!$C$6:$J$6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TPC!$C$203:$J$203</c:f>
              <c:numCache>
                <c:formatCode>General</c:formatCode>
                <c:ptCount val="8"/>
                <c:pt idx="0">
                  <c:v>0.857142857142857</c:v>
                </c:pt>
                <c:pt idx="1">
                  <c:v>0.836734693877551</c:v>
                </c:pt>
                <c:pt idx="2">
                  <c:v>0.775510204081633</c:v>
                </c:pt>
                <c:pt idx="3">
                  <c:v>0.693877551020408</c:v>
                </c:pt>
                <c:pt idx="4">
                  <c:v>0.714285714285714</c:v>
                </c:pt>
                <c:pt idx="5">
                  <c:v>0.657142857142857</c:v>
                </c:pt>
                <c:pt idx="6">
                  <c:v>0.785714285714286</c:v>
                </c:pt>
                <c:pt idx="7">
                  <c:v>0.657142857142857</c:v>
                </c:pt>
              </c:numCache>
            </c:numRef>
          </c:val>
        </c:ser>
        <c:ser>
          <c:idx val="1"/>
          <c:order val="1"/>
          <c:marker>
            <c:symbol val="none"/>
          </c:marker>
          <c:cat>
            <c:strRef>
              <c:f>TPC!$C$6:$J$6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TPC!$C$205:$J$205</c:f>
              <c:numCache>
                <c:formatCode>General</c:formatCode>
                <c:ptCount val="8"/>
                <c:pt idx="0">
                  <c:v>0.102392110994595</c:v>
                </c:pt>
                <c:pt idx="1">
                  <c:v>0.0845695771250341</c:v>
                </c:pt>
                <c:pt idx="2">
                  <c:v>0.148259947683195</c:v>
                </c:pt>
                <c:pt idx="3">
                  <c:v>0.0657443429093828</c:v>
                </c:pt>
                <c:pt idx="4">
                  <c:v>0.122842219891909</c:v>
                </c:pt>
                <c:pt idx="5">
                  <c:v>0.068095547309833</c:v>
                </c:pt>
                <c:pt idx="6">
                  <c:v>0.0986302129547471</c:v>
                </c:pt>
                <c:pt idx="7">
                  <c:v>0.0607285095856524</c:v>
                </c:pt>
              </c:numCache>
            </c:numRef>
          </c:val>
        </c:ser>
        <c:axId val="448387432"/>
        <c:axId val="448390616"/>
      </c:radarChart>
      <c:catAx>
        <c:axId val="448387432"/>
        <c:scaling>
          <c:orientation val="minMax"/>
        </c:scaling>
        <c:axPos val="b"/>
        <c:majorGridlines/>
        <c:tickLblPos val="nextTo"/>
        <c:txPr>
          <a:bodyPr/>
          <a:lstStyle/>
          <a:p>
            <a:pPr>
              <a:defRPr lang="de-AT"/>
            </a:pPr>
            <a:endParaRPr lang="de-DE"/>
          </a:p>
        </c:txPr>
        <c:crossAx val="448390616"/>
        <c:crosses val="autoZero"/>
        <c:auto val="1"/>
        <c:lblAlgn val="ctr"/>
        <c:lblOffset val="100"/>
      </c:catAx>
      <c:valAx>
        <c:axId val="448390616"/>
        <c:scaling>
          <c:orientation val="minMax"/>
        </c:scaling>
        <c:axPos val="l"/>
        <c:majorGridlines/>
        <c:numFmt formatCode="General" sourceLinked="1"/>
        <c:majorTickMark val="cross"/>
        <c:tickLblPos val="nextTo"/>
        <c:txPr>
          <a:bodyPr/>
          <a:lstStyle/>
          <a:p>
            <a:pPr>
              <a:defRPr lang="de-AT"/>
            </a:pPr>
            <a:endParaRPr lang="de-DE"/>
          </a:p>
        </c:txPr>
        <c:crossAx val="448387432"/>
        <c:crosses val="autoZero"/>
        <c:crossBetween val="between"/>
      </c:valAx>
    </c:plotArea>
    <c:plotVisOnly val="1"/>
  </c:chart>
  <c:printSettings>
    <c:headerFooter/>
    <c:pageMargins b="1.0" l="0.750000000000001" r="0.750000000000001" t="1.0"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de-DE"/>
  <c:style val="18"/>
  <c:chart>
    <c:plotArea>
      <c:layout/>
      <c:radarChart>
        <c:radarStyle val="marker"/>
        <c:ser>
          <c:idx val="0"/>
          <c:order val="0"/>
          <c:marker>
            <c:symbol val="none"/>
          </c:marker>
          <c:cat>
            <c:strRef>
              <c:f>TPC!$C$6:$J$6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TPC!$C$211:$J$211</c:f>
              <c:numCache>
                <c:formatCode>General</c:formatCode>
                <c:ptCount val="8"/>
                <c:pt idx="0">
                  <c:v>0.785714285714286</c:v>
                </c:pt>
                <c:pt idx="1">
                  <c:v>0.75</c:v>
                </c:pt>
                <c:pt idx="2">
                  <c:v>0.785714285714286</c:v>
                </c:pt>
                <c:pt idx="3">
                  <c:v>0.642857142857143</c:v>
                </c:pt>
                <c:pt idx="4">
                  <c:v>0.571428571428571</c:v>
                </c:pt>
                <c:pt idx="5">
                  <c:v>0.678571428571429</c:v>
                </c:pt>
                <c:pt idx="6">
                  <c:v>0.642857142857143</c:v>
                </c:pt>
                <c:pt idx="7">
                  <c:v>0.678571428571429</c:v>
                </c:pt>
              </c:numCache>
            </c:numRef>
          </c:val>
        </c:ser>
        <c:ser>
          <c:idx val="1"/>
          <c:order val="1"/>
          <c:marker>
            <c:symbol val="none"/>
          </c:marker>
          <c:cat>
            <c:strRef>
              <c:f>TPC!$C$6:$J$6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TPC!$C$213:$J$213</c:f>
              <c:numCache>
                <c:formatCode>General</c:formatCode>
                <c:ptCount val="8"/>
                <c:pt idx="0">
                  <c:v>0.0938594350783791</c:v>
                </c:pt>
                <c:pt idx="1">
                  <c:v>0.0758032185206098</c:v>
                </c:pt>
                <c:pt idx="2">
                  <c:v>0.1502107364685</c:v>
                </c:pt>
                <c:pt idx="3">
                  <c:v>0.0609102000483988</c:v>
                </c:pt>
                <c:pt idx="4">
                  <c:v>0.0982737759135274</c:v>
                </c:pt>
                <c:pt idx="5">
                  <c:v>0.0703160542873276</c:v>
                </c:pt>
                <c:pt idx="6">
                  <c:v>0.0806974469629749</c:v>
                </c:pt>
                <c:pt idx="7">
                  <c:v>0.0627087870721411</c:v>
                </c:pt>
              </c:numCache>
            </c:numRef>
          </c:val>
        </c:ser>
        <c:axId val="448416776"/>
        <c:axId val="448419960"/>
      </c:radarChart>
      <c:catAx>
        <c:axId val="448416776"/>
        <c:scaling>
          <c:orientation val="minMax"/>
        </c:scaling>
        <c:axPos val="b"/>
        <c:majorGridlines/>
        <c:tickLblPos val="nextTo"/>
        <c:txPr>
          <a:bodyPr/>
          <a:lstStyle/>
          <a:p>
            <a:pPr>
              <a:defRPr lang="de-AT"/>
            </a:pPr>
            <a:endParaRPr lang="de-DE"/>
          </a:p>
        </c:txPr>
        <c:crossAx val="448419960"/>
        <c:crosses val="autoZero"/>
        <c:auto val="1"/>
        <c:lblAlgn val="ctr"/>
        <c:lblOffset val="100"/>
      </c:catAx>
      <c:valAx>
        <c:axId val="448419960"/>
        <c:scaling>
          <c:orientation val="minMax"/>
        </c:scaling>
        <c:axPos val="l"/>
        <c:majorGridlines/>
        <c:numFmt formatCode="General" sourceLinked="1"/>
        <c:majorTickMark val="cross"/>
        <c:tickLblPos val="nextTo"/>
        <c:txPr>
          <a:bodyPr/>
          <a:lstStyle/>
          <a:p>
            <a:pPr>
              <a:defRPr lang="de-AT"/>
            </a:pPr>
            <a:endParaRPr lang="de-DE"/>
          </a:p>
        </c:txPr>
        <c:crossAx val="448416776"/>
        <c:crosses val="autoZero"/>
        <c:crossBetween val="between"/>
      </c:valAx>
    </c:plotArea>
    <c:plotVisOnly val="1"/>
  </c:chart>
  <c:printSettings>
    <c:headerFooter/>
    <c:pageMargins b="1.0" l="0.750000000000001" r="0.750000000000001" t="1.0"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de-DE"/>
  <c:style val="18"/>
  <c:chart>
    <c:plotArea>
      <c:layout/>
      <c:barChart>
        <c:barDir val="col"/>
        <c:grouping val="clustered"/>
        <c:ser>
          <c:idx val="0"/>
          <c:order val="0"/>
          <c:tx>
            <c:strRef>
              <c:f>Gesamtergebnis!$B$89</c:f>
              <c:strCache>
                <c:ptCount val="1"/>
                <c:pt idx="0">
                  <c:v>Alle</c:v>
                </c:pt>
              </c:strCache>
            </c:strRef>
          </c:tx>
          <c:cat>
            <c:strRef>
              <c:f>Gesamtergebnis!$A$90:$A$102</c:f>
              <c:strCache>
                <c:ptCount val="13"/>
                <c:pt idx="0">
                  <c:v>Klima/ Team2</c:v>
                </c:pt>
                <c:pt idx="1">
                  <c:v>Center/ Team3</c:v>
                </c:pt>
                <c:pt idx="2">
                  <c:v>TPC/ Team 3</c:v>
                </c:pt>
                <c:pt idx="3">
                  <c:v>Klima/ Team1</c:v>
                </c:pt>
                <c:pt idx="4">
                  <c:v>TPC/ IEM</c:v>
                </c:pt>
                <c:pt idx="5">
                  <c:v>TPC/ Team2 </c:v>
                </c:pt>
                <c:pt idx="6">
                  <c:v>TPC/ Team1</c:v>
                </c:pt>
                <c:pt idx="7">
                  <c:v>MOL/Team 1</c:v>
                </c:pt>
                <c:pt idx="8">
                  <c:v>Center/ Team 1</c:v>
                </c:pt>
                <c:pt idx="9">
                  <c:v>MOL/ Team2</c:v>
                </c:pt>
                <c:pt idx="10">
                  <c:v>Center/ Team2</c:v>
                </c:pt>
                <c:pt idx="11">
                  <c:v>DHR/IEM</c:v>
                </c:pt>
                <c:pt idx="12">
                  <c:v>MOL/ Team3</c:v>
                </c:pt>
              </c:strCache>
            </c:strRef>
          </c:cat>
          <c:val>
            <c:numRef>
              <c:f>Gesamtergebnis!$B$90:$B$102</c:f>
              <c:numCache>
                <c:formatCode>0,000</c:formatCode>
                <c:ptCount val="13"/>
                <c:pt idx="0">
                  <c:v>0.886229048729049</c:v>
                </c:pt>
                <c:pt idx="1">
                  <c:v>0.876360544217687</c:v>
                </c:pt>
                <c:pt idx="2">
                  <c:v>0.850659756909757</c:v>
                </c:pt>
                <c:pt idx="3">
                  <c:v>0.774341630591631</c:v>
                </c:pt>
                <c:pt idx="4">
                  <c:v>0.760847485847486</c:v>
                </c:pt>
                <c:pt idx="5">
                  <c:v>0.751061118892001</c:v>
                </c:pt>
                <c:pt idx="6">
                  <c:v>0.749404761904762</c:v>
                </c:pt>
                <c:pt idx="7">
                  <c:v>0.714369459905174</c:v>
                </c:pt>
                <c:pt idx="8">
                  <c:v>0.697946887088169</c:v>
                </c:pt>
                <c:pt idx="9">
                  <c:v>0.683380376237519</c:v>
                </c:pt>
                <c:pt idx="10">
                  <c:v>0.664712271855129</c:v>
                </c:pt>
                <c:pt idx="11">
                  <c:v>0.658826788291074</c:v>
                </c:pt>
                <c:pt idx="12">
                  <c:v>0.643701610889111</c:v>
                </c:pt>
              </c:numCache>
            </c:numRef>
          </c:val>
        </c:ser>
        <c:ser>
          <c:idx val="1"/>
          <c:order val="1"/>
          <c:tx>
            <c:strRef>
              <c:f>Gesamtergebnis!$C$89</c:f>
              <c:strCache>
                <c:ptCount val="1"/>
                <c:pt idx="0">
                  <c:v>SonifikationsexpertInnen</c:v>
                </c:pt>
              </c:strCache>
            </c:strRef>
          </c:tx>
          <c:cat>
            <c:strRef>
              <c:f>Gesamtergebnis!$A$90:$A$102</c:f>
              <c:strCache>
                <c:ptCount val="13"/>
                <c:pt idx="0">
                  <c:v>Klima/ Team2</c:v>
                </c:pt>
                <c:pt idx="1">
                  <c:v>Center/ Team3</c:v>
                </c:pt>
                <c:pt idx="2">
                  <c:v>TPC/ Team 3</c:v>
                </c:pt>
                <c:pt idx="3">
                  <c:v>Klima/ Team1</c:v>
                </c:pt>
                <c:pt idx="4">
                  <c:v>TPC/ IEM</c:v>
                </c:pt>
                <c:pt idx="5">
                  <c:v>TPC/ Team2 </c:v>
                </c:pt>
                <c:pt idx="6">
                  <c:v>TPC/ Team1</c:v>
                </c:pt>
                <c:pt idx="7">
                  <c:v>MOL/Team 1</c:v>
                </c:pt>
                <c:pt idx="8">
                  <c:v>Center/ Team 1</c:v>
                </c:pt>
                <c:pt idx="9">
                  <c:v>MOL/ Team2</c:v>
                </c:pt>
                <c:pt idx="10">
                  <c:v>Center/ Team2</c:v>
                </c:pt>
                <c:pt idx="11">
                  <c:v>DHR/IEM</c:v>
                </c:pt>
                <c:pt idx="12">
                  <c:v>MOL/ Team3</c:v>
                </c:pt>
              </c:strCache>
            </c:strRef>
          </c:cat>
          <c:val>
            <c:numRef>
              <c:f>Gesamtergebnis!$C$90:$C$102</c:f>
              <c:numCache>
                <c:formatCode>0,000</c:formatCode>
                <c:ptCount val="13"/>
                <c:pt idx="0">
                  <c:v>0.884920634920635</c:v>
                </c:pt>
                <c:pt idx="1">
                  <c:v>0.917162698412698</c:v>
                </c:pt>
                <c:pt idx="2">
                  <c:v>0.88718820861678</c:v>
                </c:pt>
                <c:pt idx="3">
                  <c:v>0.819940476190476</c:v>
                </c:pt>
                <c:pt idx="4">
                  <c:v>0.808503401360544</c:v>
                </c:pt>
                <c:pt idx="5">
                  <c:v>0.801020408163265</c:v>
                </c:pt>
                <c:pt idx="6">
                  <c:v>0.766666666666667</c:v>
                </c:pt>
                <c:pt idx="7">
                  <c:v>0.77062074829932</c:v>
                </c:pt>
                <c:pt idx="8">
                  <c:v>0.74156746031746</c:v>
                </c:pt>
                <c:pt idx="9">
                  <c:v>0.684112811791383</c:v>
                </c:pt>
                <c:pt idx="10">
                  <c:v>0.714342403628118</c:v>
                </c:pt>
                <c:pt idx="11">
                  <c:v>0.651892006802721</c:v>
                </c:pt>
                <c:pt idx="12">
                  <c:v>0.646811224489796</c:v>
                </c:pt>
              </c:numCache>
            </c:numRef>
          </c:val>
        </c:ser>
        <c:ser>
          <c:idx val="2"/>
          <c:order val="2"/>
          <c:tx>
            <c:strRef>
              <c:f>Gesamtergebnis!$D$89</c:f>
              <c:strCache>
                <c:ptCount val="1"/>
                <c:pt idx="0">
                  <c:v>WissenschaftsexpertInnen</c:v>
                </c:pt>
              </c:strCache>
            </c:strRef>
          </c:tx>
          <c:cat>
            <c:strRef>
              <c:f>Gesamtergebnis!$A$90:$A$102</c:f>
              <c:strCache>
                <c:ptCount val="13"/>
                <c:pt idx="0">
                  <c:v>Klima/ Team2</c:v>
                </c:pt>
                <c:pt idx="1">
                  <c:v>Center/ Team3</c:v>
                </c:pt>
                <c:pt idx="2">
                  <c:v>TPC/ Team 3</c:v>
                </c:pt>
                <c:pt idx="3">
                  <c:v>Klima/ Team1</c:v>
                </c:pt>
                <c:pt idx="4">
                  <c:v>TPC/ IEM</c:v>
                </c:pt>
                <c:pt idx="5">
                  <c:v>TPC/ Team2 </c:v>
                </c:pt>
                <c:pt idx="6">
                  <c:v>TPC/ Team1</c:v>
                </c:pt>
                <c:pt idx="7">
                  <c:v>MOL/Team 1</c:v>
                </c:pt>
                <c:pt idx="8">
                  <c:v>Center/ Team 1</c:v>
                </c:pt>
                <c:pt idx="9">
                  <c:v>MOL/ Team2</c:v>
                </c:pt>
                <c:pt idx="10">
                  <c:v>Center/ Team2</c:v>
                </c:pt>
                <c:pt idx="11">
                  <c:v>DHR/IEM</c:v>
                </c:pt>
                <c:pt idx="12">
                  <c:v>MOL/ Team3</c:v>
                </c:pt>
              </c:strCache>
            </c:strRef>
          </c:cat>
          <c:val>
            <c:numRef>
              <c:f>Gesamtergebnis!$D$90:$D$102</c:f>
              <c:numCache>
                <c:formatCode>0,000</c:formatCode>
                <c:ptCount val="13"/>
                <c:pt idx="0">
                  <c:v>0.851190476190476</c:v>
                </c:pt>
                <c:pt idx="1">
                  <c:v>0.860714285714286</c:v>
                </c:pt>
                <c:pt idx="2">
                  <c:v>0.882936507936508</c:v>
                </c:pt>
                <c:pt idx="3">
                  <c:v>0.687996031746032</c:v>
                </c:pt>
                <c:pt idx="4">
                  <c:v>0.739583333333333</c:v>
                </c:pt>
                <c:pt idx="5">
                  <c:v>0.678571428571429</c:v>
                </c:pt>
                <c:pt idx="6">
                  <c:v>0.630952380952381</c:v>
                </c:pt>
                <c:pt idx="7">
                  <c:v>0.628472222222222</c:v>
                </c:pt>
                <c:pt idx="8">
                  <c:v>0.644444444444444</c:v>
                </c:pt>
                <c:pt idx="9">
                  <c:v>0.618452380952381</c:v>
                </c:pt>
                <c:pt idx="10">
                  <c:v>0.594246031746032</c:v>
                </c:pt>
                <c:pt idx="11">
                  <c:v>0.67906746031746</c:v>
                </c:pt>
                <c:pt idx="12">
                  <c:v>0.601190476190476</c:v>
                </c:pt>
              </c:numCache>
            </c:numRef>
          </c:val>
        </c:ser>
        <c:axId val="448436088"/>
        <c:axId val="448439144"/>
      </c:barChart>
      <c:catAx>
        <c:axId val="448436088"/>
        <c:scaling>
          <c:orientation val="minMax"/>
        </c:scaling>
        <c:axPos val="b"/>
        <c:tickLblPos val="nextTo"/>
        <c:crossAx val="448439144"/>
        <c:crosses val="autoZero"/>
        <c:auto val="1"/>
        <c:lblAlgn val="ctr"/>
        <c:lblOffset val="100"/>
      </c:catAx>
      <c:valAx>
        <c:axId val="448439144"/>
        <c:scaling>
          <c:orientation val="minMax"/>
        </c:scaling>
        <c:axPos val="l"/>
        <c:majorGridlines/>
        <c:numFmt formatCode="0,000" sourceLinked="1"/>
        <c:tickLblPos val="nextTo"/>
        <c:crossAx val="448436088"/>
        <c:crosses val="autoZero"/>
        <c:crossBetween val="between"/>
      </c:valAx>
    </c:plotArea>
    <c:legend>
      <c:legendPos val="r"/>
      <c:layout/>
    </c:legend>
    <c:plotVisOnly val="1"/>
  </c:chart>
  <c:printSettings>
    <c:headerFooter/>
    <c:pageMargins b="1.0" l="0.75" r="0.75" t="1.0"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de-DE"/>
  <c:style val="18"/>
  <c:chart>
    <c:plotArea>
      <c:layout/>
      <c:barChart>
        <c:barDir val="col"/>
        <c:grouping val="clustered"/>
        <c:ser>
          <c:idx val="0"/>
          <c:order val="0"/>
          <c:tx>
            <c:strRef>
              <c:f>Gesamtergebnis!$B$142</c:f>
              <c:strCache>
                <c:ptCount val="1"/>
                <c:pt idx="0">
                  <c:v>mein Team</c:v>
                </c:pt>
              </c:strCache>
            </c:strRef>
          </c:tx>
          <c:cat>
            <c:strRef>
              <c:f>Gesamtergebnis!$A$143:$A$153</c:f>
              <c:strCache>
                <c:ptCount val="11"/>
                <c:pt idx="0">
                  <c:v>Klima/ Team2</c:v>
                </c:pt>
                <c:pt idx="1">
                  <c:v>Center/ Team3</c:v>
                </c:pt>
                <c:pt idx="2">
                  <c:v>TPC/ Team 3</c:v>
                </c:pt>
                <c:pt idx="3">
                  <c:v>Klima/ Team1</c:v>
                </c:pt>
                <c:pt idx="4">
                  <c:v>TPC/ Team2 </c:v>
                </c:pt>
                <c:pt idx="5">
                  <c:v>TPC/ Team1</c:v>
                </c:pt>
                <c:pt idx="6">
                  <c:v>MOL/Team 1</c:v>
                </c:pt>
                <c:pt idx="7">
                  <c:v>Center/ Team 1</c:v>
                </c:pt>
                <c:pt idx="8">
                  <c:v>MOL/ Team2</c:v>
                </c:pt>
                <c:pt idx="9">
                  <c:v>Center/ Team2</c:v>
                </c:pt>
                <c:pt idx="10">
                  <c:v>MOL/ Team3</c:v>
                </c:pt>
              </c:strCache>
            </c:strRef>
          </c:cat>
          <c:val>
            <c:numRef>
              <c:f>Gesamtergebnis!$B$143:$B$153</c:f>
              <c:numCache>
                <c:formatCode>0.000</c:formatCode>
                <c:ptCount val="11"/>
                <c:pt idx="0">
                  <c:v>0.813492063492063</c:v>
                </c:pt>
                <c:pt idx="1">
                  <c:v>0.829205747955748</c:v>
                </c:pt>
                <c:pt idx="2">
                  <c:v>0.831845238095238</c:v>
                </c:pt>
                <c:pt idx="3">
                  <c:v>0.695684523809524</c:v>
                </c:pt>
                <c:pt idx="4">
                  <c:v>0.67609126984127</c:v>
                </c:pt>
                <c:pt idx="5">
                  <c:v>0.692743764172336</c:v>
                </c:pt>
                <c:pt idx="6">
                  <c:v>0.744000377928949</c:v>
                </c:pt>
                <c:pt idx="7">
                  <c:v>0.644557823129252</c:v>
                </c:pt>
                <c:pt idx="8">
                  <c:v>0.696428571428571</c:v>
                </c:pt>
                <c:pt idx="9">
                  <c:v>0.599206349206349</c:v>
                </c:pt>
                <c:pt idx="10">
                  <c:v>0.803571428571429</c:v>
                </c:pt>
              </c:numCache>
            </c:numRef>
          </c:val>
        </c:ser>
        <c:ser>
          <c:idx val="1"/>
          <c:order val="1"/>
          <c:tx>
            <c:strRef>
              <c:f>Gesamtergebnis!$C$142</c:f>
              <c:strCache>
                <c:ptCount val="1"/>
                <c:pt idx="0">
                  <c:v>andere</c:v>
                </c:pt>
              </c:strCache>
            </c:strRef>
          </c:tx>
          <c:cat>
            <c:strRef>
              <c:f>Gesamtergebnis!$A$143:$A$153</c:f>
              <c:strCache>
                <c:ptCount val="11"/>
                <c:pt idx="0">
                  <c:v>Klima/ Team2</c:v>
                </c:pt>
                <c:pt idx="1">
                  <c:v>Center/ Team3</c:v>
                </c:pt>
                <c:pt idx="2">
                  <c:v>TPC/ Team 3</c:v>
                </c:pt>
                <c:pt idx="3">
                  <c:v>Klima/ Team1</c:v>
                </c:pt>
                <c:pt idx="4">
                  <c:v>TPC/ Team2 </c:v>
                </c:pt>
                <c:pt idx="5">
                  <c:v>TPC/ Team1</c:v>
                </c:pt>
                <c:pt idx="6">
                  <c:v>MOL/Team 1</c:v>
                </c:pt>
                <c:pt idx="7">
                  <c:v>Center/ Team 1</c:v>
                </c:pt>
                <c:pt idx="8">
                  <c:v>MOL/ Team2</c:v>
                </c:pt>
                <c:pt idx="9">
                  <c:v>Center/ Team2</c:v>
                </c:pt>
                <c:pt idx="10">
                  <c:v>MOL/ Team3</c:v>
                </c:pt>
              </c:strCache>
            </c:strRef>
          </c:cat>
          <c:val>
            <c:numRef>
              <c:f>Gesamtergebnis!$C$143:$C$153</c:f>
              <c:numCache>
                <c:formatCode>0.000</c:formatCode>
                <c:ptCount val="11"/>
                <c:pt idx="0">
                  <c:v>0.772023809523809</c:v>
                </c:pt>
                <c:pt idx="1">
                  <c:v>0.686507936507936</c:v>
                </c:pt>
                <c:pt idx="2">
                  <c:v>0.70807350718065</c:v>
                </c:pt>
                <c:pt idx="3">
                  <c:v>0.666269841269841</c:v>
                </c:pt>
                <c:pt idx="4">
                  <c:v>0.635774939346368</c:v>
                </c:pt>
                <c:pt idx="5">
                  <c:v>0.599206349206349</c:v>
                </c:pt>
                <c:pt idx="6">
                  <c:v>0.674603174603175</c:v>
                </c:pt>
                <c:pt idx="7">
                  <c:v>0.580198885109599</c:v>
                </c:pt>
                <c:pt idx="8">
                  <c:v>0.679056938431938</c:v>
                </c:pt>
                <c:pt idx="9">
                  <c:v>0.556192881192881</c:v>
                </c:pt>
                <c:pt idx="10">
                  <c:v>0.606303121481693</c:v>
                </c:pt>
              </c:numCache>
            </c:numRef>
          </c:val>
        </c:ser>
        <c:axId val="448468056"/>
        <c:axId val="448471112"/>
      </c:barChart>
      <c:catAx>
        <c:axId val="448468056"/>
        <c:scaling>
          <c:orientation val="minMax"/>
        </c:scaling>
        <c:axPos val="b"/>
        <c:tickLblPos val="nextTo"/>
        <c:crossAx val="448471112"/>
        <c:crosses val="autoZero"/>
        <c:auto val="1"/>
        <c:lblAlgn val="ctr"/>
        <c:lblOffset val="100"/>
      </c:catAx>
      <c:valAx>
        <c:axId val="448471112"/>
        <c:scaling>
          <c:orientation val="minMax"/>
        </c:scaling>
        <c:axPos val="l"/>
        <c:majorGridlines/>
        <c:numFmt formatCode="0.000" sourceLinked="1"/>
        <c:tickLblPos val="nextTo"/>
        <c:crossAx val="448468056"/>
        <c:crosses val="autoZero"/>
        <c:crossBetween val="between"/>
      </c:valAx>
    </c:plotArea>
    <c:legend>
      <c:legendPos val="r"/>
      <c:layout/>
    </c:legend>
    <c:plotVisOnly val="1"/>
  </c:chart>
  <c:printSettings>
    <c:headerFooter/>
    <c:pageMargins b="1.0" l="0.75" r="0.75" t="1.0"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de-DE"/>
  <c:style val="18"/>
  <c:chart>
    <c:plotArea>
      <c:layout/>
      <c:barChart>
        <c:barDir val="col"/>
        <c:grouping val="clustered"/>
        <c:ser>
          <c:idx val="0"/>
          <c:order val="0"/>
          <c:cat>
            <c:strRef>
              <c:f>[2]Zusammenfassung!$A$9:$A$21</c:f>
              <c:strCache>
                <c:ptCount val="13"/>
                <c:pt idx="0">
                  <c:v>_x000c_Klima/ Team2</c:v>
                </c:pt>
                <c:pt idx="1">
                  <c:v>_x000d_Center/ Team3</c:v>
                </c:pt>
                <c:pt idx="2">
                  <c:v>_x000b_TPC/ Team 3</c:v>
                </c:pt>
                <c:pt idx="3">
                  <c:v>_x000c_Klima/ Team1</c:v>
                </c:pt>
                <c:pt idx="4">
                  <c:v>_x0008_TPC/ IEM</c:v>
                </c:pt>
                <c:pt idx="5">
                  <c:v>_x000b_TPC/ Team2 </c:v>
                </c:pt>
                <c:pt idx="6">
                  <c:v>
TPC/ Team1</c:v>
                </c:pt>
                <c:pt idx="7">
                  <c:v>
MOL/Team 1</c:v>
                </c:pt>
                <c:pt idx="8">
                  <c:v>_x000e_Center/ Team 1</c:v>
                </c:pt>
                <c:pt idx="9">
                  <c:v>
MOL/ Team2</c:v>
                </c:pt>
                <c:pt idx="10">
                  <c:v>_x000d_Center/ Team2</c:v>
                </c:pt>
                <c:pt idx="11">
                  <c:v>_x0007_DHR/IEM</c:v>
                </c:pt>
                <c:pt idx="12">
                  <c:v>
MOL/ Team3</c:v>
                </c:pt>
              </c:strCache>
            </c:strRef>
          </c:cat>
          <c:val>
            <c:numRef>
              <c:f>[2]Zusammenfassung!$B$9:$B$21</c:f>
              <c:numCache>
                <c:formatCode>General</c:formatCode>
                <c:ptCount val="13"/>
                <c:pt idx="0">
                  <c:v>0.886229048729049</c:v>
                </c:pt>
                <c:pt idx="1">
                  <c:v>0.876360544217687</c:v>
                </c:pt>
                <c:pt idx="2">
                  <c:v>0.850659756909757</c:v>
                </c:pt>
                <c:pt idx="3">
                  <c:v>0.774341630591631</c:v>
                </c:pt>
                <c:pt idx="4">
                  <c:v>0.760847485847486</c:v>
                </c:pt>
                <c:pt idx="5">
                  <c:v>0.751061118892001</c:v>
                </c:pt>
                <c:pt idx="6">
                  <c:v>0.749404761904762</c:v>
                </c:pt>
                <c:pt idx="7">
                  <c:v>0.714369459905174</c:v>
                </c:pt>
                <c:pt idx="8">
                  <c:v>0.697946887088169</c:v>
                </c:pt>
                <c:pt idx="9">
                  <c:v>0.683380376237519</c:v>
                </c:pt>
                <c:pt idx="10">
                  <c:v>0.664712271855129</c:v>
                </c:pt>
                <c:pt idx="11">
                  <c:v>0.658826788291074</c:v>
                </c:pt>
                <c:pt idx="12">
                  <c:v>0.643701610889111</c:v>
                </c:pt>
              </c:numCache>
            </c:numRef>
          </c:val>
        </c:ser>
        <c:axId val="448512056"/>
        <c:axId val="448515272"/>
      </c:barChart>
      <c:catAx>
        <c:axId val="448512056"/>
        <c:scaling>
          <c:orientation val="minMax"/>
        </c:scaling>
        <c:axPos val="b"/>
        <c:tickLblPos val="nextTo"/>
        <c:txPr>
          <a:bodyPr/>
          <a:lstStyle/>
          <a:p>
            <a:pPr>
              <a:defRPr lang="de-AT"/>
            </a:pPr>
            <a:endParaRPr lang="de-DE"/>
          </a:p>
        </c:txPr>
        <c:crossAx val="448515272"/>
        <c:crossesAt val="0.142"/>
        <c:auto val="1"/>
        <c:lblAlgn val="ctr"/>
        <c:lblOffset val="100"/>
      </c:catAx>
      <c:valAx>
        <c:axId val="448515272"/>
        <c:scaling>
          <c:orientation val="minMax"/>
        </c:scaling>
        <c:axPos val="l"/>
        <c:majorGridlines/>
        <c:numFmt formatCode="General" sourceLinked="1"/>
        <c:tickLblPos val="nextTo"/>
        <c:txPr>
          <a:bodyPr/>
          <a:lstStyle/>
          <a:p>
            <a:pPr>
              <a:defRPr lang="de-AT"/>
            </a:pPr>
            <a:endParaRPr lang="de-DE"/>
          </a:p>
        </c:txPr>
        <c:crossAx val="448512056"/>
        <c:crosses val="autoZero"/>
        <c:crossBetween val="between"/>
        <c:majorUnit val="0.1"/>
        <c:minorUnit val="0.01"/>
      </c:valAx>
    </c:plotArea>
    <c:plotVisOnly val="1"/>
  </c:chart>
  <c:printSettings>
    <c:headerFooter/>
    <c:pageMargins b="1.0" l="0.75" r="0.75" t="1.0"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de-DE"/>
  <c:style val="18"/>
  <c:chart>
    <c:plotArea>
      <c:layout>
        <c:manualLayout>
          <c:layoutTarget val="inner"/>
          <c:xMode val="edge"/>
          <c:yMode val="edge"/>
          <c:x val="0.0898344171358527"/>
          <c:y val="0.0740740740740741"/>
          <c:w val="0.875864791307419"/>
          <c:h val="0.611765820939049"/>
        </c:manualLayout>
      </c:layout>
      <c:barChart>
        <c:barDir val="col"/>
        <c:grouping val="clustered"/>
        <c:ser>
          <c:idx val="0"/>
          <c:order val="0"/>
          <c:cat>
            <c:strRef>
              <c:f>Gesamtergebnis!$A$64:$A$76</c:f>
              <c:strCache>
                <c:ptCount val="13"/>
                <c:pt idx="0">
                  <c:v>Klima/ Team2</c:v>
                </c:pt>
                <c:pt idx="1">
                  <c:v>Center/ Team3</c:v>
                </c:pt>
                <c:pt idx="2">
                  <c:v>TPC/ Team 3</c:v>
                </c:pt>
                <c:pt idx="3">
                  <c:v>Klima/ Team1</c:v>
                </c:pt>
                <c:pt idx="4">
                  <c:v>TPC/ IEM</c:v>
                </c:pt>
                <c:pt idx="5">
                  <c:v>TPC/ Team1</c:v>
                </c:pt>
                <c:pt idx="6">
                  <c:v>TPC/ Team2 </c:v>
                </c:pt>
                <c:pt idx="7">
                  <c:v>MOL/Team 1</c:v>
                </c:pt>
                <c:pt idx="8">
                  <c:v>Center/ Team 1</c:v>
                </c:pt>
                <c:pt idx="9">
                  <c:v>MOL/ Team2</c:v>
                </c:pt>
                <c:pt idx="10">
                  <c:v>Center/ Team2</c:v>
                </c:pt>
                <c:pt idx="11">
                  <c:v>DHR/IEM</c:v>
                </c:pt>
                <c:pt idx="12">
                  <c:v>MOL/ Team3</c:v>
                </c:pt>
              </c:strCache>
            </c:strRef>
          </c:cat>
          <c:val>
            <c:numRef>
              <c:f>Gesamtergebnis!$B$64:$B$76</c:f>
              <c:numCache>
                <c:formatCode>General</c:formatCode>
                <c:ptCount val="13"/>
                <c:pt idx="0">
                  <c:v>0.825722469622102</c:v>
                </c:pt>
                <c:pt idx="1">
                  <c:v>0.806134690804611</c:v>
                </c:pt>
                <c:pt idx="2">
                  <c:v>0.787180373347087</c:v>
                </c:pt>
                <c:pt idx="3">
                  <c:v>0.715339818096453</c:v>
                </c:pt>
                <c:pt idx="4">
                  <c:v>0.707959469619407</c:v>
                </c:pt>
                <c:pt idx="5">
                  <c:v>0.702905691381835</c:v>
                </c:pt>
                <c:pt idx="6">
                  <c:v>0.685336075234458</c:v>
                </c:pt>
                <c:pt idx="7">
                  <c:v>0.652025438734945</c:v>
                </c:pt>
                <c:pt idx="8">
                  <c:v>0.639328776329843</c:v>
                </c:pt>
                <c:pt idx="9">
                  <c:v>0.627829503975003</c:v>
                </c:pt>
                <c:pt idx="10">
                  <c:v>0.613784390095443</c:v>
                </c:pt>
                <c:pt idx="11">
                  <c:v>0.591967703705372</c:v>
                </c:pt>
                <c:pt idx="12">
                  <c:v>0.590519185800789</c:v>
                </c:pt>
              </c:numCache>
            </c:numRef>
          </c:val>
        </c:ser>
        <c:axId val="448520616"/>
        <c:axId val="448523704"/>
      </c:barChart>
      <c:catAx>
        <c:axId val="448520616"/>
        <c:scaling>
          <c:orientation val="minMax"/>
        </c:scaling>
        <c:axPos val="b"/>
        <c:tickLblPos val="nextTo"/>
        <c:crossAx val="448523704"/>
        <c:crosses val="autoZero"/>
        <c:auto val="1"/>
        <c:lblAlgn val="ctr"/>
        <c:lblOffset val="100"/>
      </c:catAx>
      <c:valAx>
        <c:axId val="448523704"/>
        <c:scaling>
          <c:orientation val="minMax"/>
        </c:scaling>
        <c:axPos val="l"/>
        <c:majorGridlines/>
        <c:numFmt formatCode="General" sourceLinked="1"/>
        <c:tickLblPos val="nextTo"/>
        <c:crossAx val="448520616"/>
        <c:crosses val="autoZero"/>
        <c:crossBetween val="between"/>
      </c:valAx>
    </c:plotArea>
    <c:plotVisOnly val="1"/>
  </c:chart>
  <c:printSettings>
    <c:headerFooter/>
    <c:pageMargins b="1.0" l="0.75" r="0.75" t="1.0"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de-DE"/>
  <c:style val="18"/>
  <c:chart>
    <c:plotArea>
      <c:layout/>
      <c:barChart>
        <c:barDir val="col"/>
        <c:grouping val="clustered"/>
        <c:ser>
          <c:idx val="0"/>
          <c:order val="0"/>
          <c:cat>
            <c:strRef>
              <c:f>Gesamtergebnis!$A$31:$A$43</c:f>
              <c:strCache>
                <c:ptCount val="13"/>
                <c:pt idx="0">
                  <c:v>DHR/IEM</c:v>
                </c:pt>
                <c:pt idx="1">
                  <c:v>MOL/Team 1</c:v>
                </c:pt>
                <c:pt idx="2">
                  <c:v>MOL/ Team2</c:v>
                </c:pt>
                <c:pt idx="3">
                  <c:v>MOL/ Team3</c:v>
                </c:pt>
                <c:pt idx="4">
                  <c:v>TPC/ Team1</c:v>
                </c:pt>
                <c:pt idx="5">
                  <c:v>TPC/ Team2 </c:v>
                </c:pt>
                <c:pt idx="6">
                  <c:v>TPC/ Team 3</c:v>
                </c:pt>
                <c:pt idx="7">
                  <c:v>TPC/ IEM</c:v>
                </c:pt>
                <c:pt idx="8">
                  <c:v>Center/ Team 1</c:v>
                </c:pt>
                <c:pt idx="9">
                  <c:v>Center/ Team2</c:v>
                </c:pt>
                <c:pt idx="10">
                  <c:v>Center/ Team3</c:v>
                </c:pt>
                <c:pt idx="11">
                  <c:v>Klima/ Team1</c:v>
                </c:pt>
                <c:pt idx="12">
                  <c:v>Klima/ Team2</c:v>
                </c:pt>
              </c:strCache>
            </c:strRef>
          </c:cat>
          <c:val>
            <c:numRef>
              <c:f>Gesamtergebnis!$B$31:$B$43</c:f>
              <c:numCache>
                <c:formatCode>0,000</c:formatCode>
                <c:ptCount val="13"/>
                <c:pt idx="0">
                  <c:v>0.658826788291074</c:v>
                </c:pt>
                <c:pt idx="1">
                  <c:v>0.714369459905174</c:v>
                </c:pt>
                <c:pt idx="2">
                  <c:v>0.683380376237519</c:v>
                </c:pt>
                <c:pt idx="3">
                  <c:v>0.643701610889111</c:v>
                </c:pt>
                <c:pt idx="4">
                  <c:v>0.749404761904762</c:v>
                </c:pt>
                <c:pt idx="5">
                  <c:v>0.751061118892001</c:v>
                </c:pt>
                <c:pt idx="6">
                  <c:v>0.850659756909757</c:v>
                </c:pt>
                <c:pt idx="7">
                  <c:v>0.760847485847486</c:v>
                </c:pt>
                <c:pt idx="8">
                  <c:v>0.697946887088169</c:v>
                </c:pt>
                <c:pt idx="9">
                  <c:v>0.664712271855129</c:v>
                </c:pt>
                <c:pt idx="10">
                  <c:v>0.876360544217687</c:v>
                </c:pt>
                <c:pt idx="11">
                  <c:v>0.774341630591631</c:v>
                </c:pt>
                <c:pt idx="12">
                  <c:v>0.886229048729049</c:v>
                </c:pt>
              </c:numCache>
            </c:numRef>
          </c:val>
        </c:ser>
        <c:axId val="448546376"/>
        <c:axId val="448549464"/>
      </c:barChart>
      <c:catAx>
        <c:axId val="448546376"/>
        <c:scaling>
          <c:orientation val="minMax"/>
        </c:scaling>
        <c:axPos val="b"/>
        <c:tickLblPos val="nextTo"/>
        <c:crossAx val="448549464"/>
        <c:crosses val="autoZero"/>
        <c:auto val="1"/>
        <c:lblAlgn val="ctr"/>
        <c:lblOffset val="100"/>
      </c:catAx>
      <c:valAx>
        <c:axId val="448549464"/>
        <c:scaling>
          <c:orientation val="minMax"/>
        </c:scaling>
        <c:axPos val="l"/>
        <c:majorGridlines/>
        <c:numFmt formatCode="0,000" sourceLinked="1"/>
        <c:tickLblPos val="nextTo"/>
        <c:crossAx val="448546376"/>
        <c:crosses val="autoZero"/>
        <c:crossBetween val="between"/>
      </c:valAx>
    </c:plotArea>
    <c:plotVisOnly val="1"/>
  </c:chart>
  <c:printSettings>
    <c:headerFooter/>
    <c:pageMargins b="1.0" l="0.75" r="0.75" t="1.0"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de-DE"/>
  <c:style val="2"/>
  <c:chart>
    <c:plotArea>
      <c:layout>
        <c:manualLayout>
          <c:layoutTarget val="inner"/>
          <c:xMode val="edge"/>
          <c:yMode val="edge"/>
          <c:x val="0.12280139529191"/>
          <c:y val="0.0667144228922604"/>
          <c:w val="0.849233814523185"/>
          <c:h val="0.498270866141732"/>
        </c:manualLayout>
      </c:layout>
      <c:lineChart>
        <c:grouping val="standard"/>
        <c:ser>
          <c:idx val="0"/>
          <c:order val="0"/>
          <c:cat>
            <c:strRef>
              <c:f>Gesamtergebnis!$A$31:$A$43</c:f>
              <c:strCache>
                <c:ptCount val="13"/>
                <c:pt idx="0">
                  <c:v>DHR/IEM</c:v>
                </c:pt>
                <c:pt idx="1">
                  <c:v>MOL/Team 1</c:v>
                </c:pt>
                <c:pt idx="2">
                  <c:v>MOL/ Team2</c:v>
                </c:pt>
                <c:pt idx="3">
                  <c:v>MOL/ Team3</c:v>
                </c:pt>
                <c:pt idx="4">
                  <c:v>TPC/ Team1</c:v>
                </c:pt>
                <c:pt idx="5">
                  <c:v>TPC/ Team2 </c:v>
                </c:pt>
                <c:pt idx="6">
                  <c:v>TPC/ Team 3</c:v>
                </c:pt>
                <c:pt idx="7">
                  <c:v>TPC/ IEM</c:v>
                </c:pt>
                <c:pt idx="8">
                  <c:v>Center/ Team 1</c:v>
                </c:pt>
                <c:pt idx="9">
                  <c:v>Center/ Team2</c:v>
                </c:pt>
                <c:pt idx="10">
                  <c:v>Center/ Team3</c:v>
                </c:pt>
                <c:pt idx="11">
                  <c:v>Klima/ Team1</c:v>
                </c:pt>
                <c:pt idx="12">
                  <c:v>Klima/ Team2</c:v>
                </c:pt>
              </c:strCache>
            </c:strRef>
          </c:cat>
          <c:val>
            <c:numRef>
              <c:f>Gesamtergebnis!$A$46:$A$58</c:f>
              <c:numCache>
                <c:formatCode>0,000</c:formatCode>
                <c:ptCount val="13"/>
                <c:pt idx="0">
                  <c:v>0.0151251774019632</c:v>
                </c:pt>
                <c:pt idx="1">
                  <c:v>0.0706678490160634</c:v>
                </c:pt>
                <c:pt idx="2">
                  <c:v>0.0396787653484084</c:v>
                </c:pt>
                <c:pt idx="3">
                  <c:v>0.0</c:v>
                </c:pt>
                <c:pt idx="4">
                  <c:v>0.105703151015651</c:v>
                </c:pt>
                <c:pt idx="5">
                  <c:v>0.107359508002891</c:v>
                </c:pt>
                <c:pt idx="6">
                  <c:v>0.206958146020646</c:v>
                </c:pt>
                <c:pt idx="7">
                  <c:v>0.117145874958375</c:v>
                </c:pt>
                <c:pt idx="8">
                  <c:v>0.0542452761990578</c:v>
                </c:pt>
                <c:pt idx="9">
                  <c:v>0.0210106609660181</c:v>
                </c:pt>
                <c:pt idx="10">
                  <c:v>0.232658933328576</c:v>
                </c:pt>
                <c:pt idx="11">
                  <c:v>0.13064001970252</c:v>
                </c:pt>
                <c:pt idx="12">
                  <c:v>0.242527437839938</c:v>
                </c:pt>
              </c:numCache>
            </c:numRef>
          </c:val>
        </c:ser>
        <c:marker val="1"/>
        <c:axId val="448570744"/>
        <c:axId val="448573832"/>
      </c:lineChart>
      <c:catAx>
        <c:axId val="448570744"/>
        <c:scaling>
          <c:orientation val="minMax"/>
        </c:scaling>
        <c:axPos val="b"/>
        <c:tickLblPos val="nextTo"/>
        <c:crossAx val="448573832"/>
        <c:crosses val="autoZero"/>
        <c:auto val="1"/>
        <c:lblAlgn val="ctr"/>
        <c:lblOffset val="100"/>
      </c:catAx>
      <c:valAx>
        <c:axId val="448573832"/>
        <c:scaling>
          <c:orientation val="minMax"/>
        </c:scaling>
        <c:axPos val="l"/>
        <c:majorGridlines/>
        <c:numFmt formatCode="0,000" sourceLinked="1"/>
        <c:tickLblPos val="nextTo"/>
        <c:crossAx val="448570744"/>
        <c:crosses val="autoZero"/>
        <c:crossBetween val="between"/>
      </c:valAx>
    </c:plotArea>
    <c:plotVisOnly val="1"/>
  </c:chart>
  <c:printSettings>
    <c:headerFooter/>
    <c:pageMargins b="1.0" l="0.75" r="0.75" t="1.0"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de-DE"/>
  <c:style val="18"/>
  <c:chart>
    <c:plotArea>
      <c:layout/>
      <c:barChart>
        <c:barDir val="col"/>
        <c:grouping val="clustered"/>
        <c:ser>
          <c:idx val="0"/>
          <c:order val="0"/>
          <c:cat>
            <c:strRef>
              <c:f>[1]Ranking_NEU!$A$53:$A$65</c:f>
              <c:strCache>
                <c:ptCount val="13"/>
                <c:pt idx="0">
                  <c:v>_x0005_MOL 3</c:v>
                </c:pt>
                <c:pt idx="1">
                  <c:v>_x0008_Center 2</c:v>
                </c:pt>
                <c:pt idx="2">
                  <c:v>_x0003_DHR</c:v>
                </c:pt>
                <c:pt idx="3">
                  <c:v>_x0005_MOL 2</c:v>
                </c:pt>
                <c:pt idx="4">
                  <c:v>_x0008_Center 1</c:v>
                </c:pt>
                <c:pt idx="5">
                  <c:v>_x0005_MOL 1</c:v>
                </c:pt>
                <c:pt idx="6">
                  <c:v>_x0005_TPC 2</c:v>
                </c:pt>
                <c:pt idx="7">
                  <c:v>_x0005_TPC 1</c:v>
                </c:pt>
                <c:pt idx="8">
                  <c:v>_x0007_TPC IEM</c:v>
                </c:pt>
                <c:pt idx="9">
                  <c:v>_x0007_Klima 1</c:v>
                </c:pt>
                <c:pt idx="10">
                  <c:v>_x0005_TPC 3</c:v>
                </c:pt>
                <c:pt idx="11">
                  <c:v>_x0008_Center 3</c:v>
                </c:pt>
                <c:pt idx="12">
                  <c:v>_x0007_Klima 2</c:v>
                </c:pt>
              </c:strCache>
            </c:strRef>
          </c:cat>
          <c:val>
            <c:numRef>
              <c:f>[1]Ranking_NEU!$B$53:$B$65</c:f>
              <c:numCache>
                <c:formatCode>General</c:formatCode>
                <c:ptCount val="13"/>
                <c:pt idx="0">
                  <c:v>0.643404685592185</c:v>
                </c:pt>
                <c:pt idx="1">
                  <c:v>0.665344576058862</c:v>
                </c:pt>
                <c:pt idx="2">
                  <c:v>0.667800453514739</c:v>
                </c:pt>
                <c:pt idx="3">
                  <c:v>0.691451009308152</c:v>
                </c:pt>
                <c:pt idx="4">
                  <c:v>0.6984322895825</c:v>
                </c:pt>
                <c:pt idx="5">
                  <c:v>0.724348072562358</c:v>
                </c:pt>
                <c:pt idx="6">
                  <c:v>0.752310176207235</c:v>
                </c:pt>
                <c:pt idx="7">
                  <c:v>0.757611832611833</c:v>
                </c:pt>
                <c:pt idx="8">
                  <c:v>0.767224442224442</c:v>
                </c:pt>
                <c:pt idx="9">
                  <c:v>0.778866966366966</c:v>
                </c:pt>
                <c:pt idx="10">
                  <c:v>0.852068070818071</c:v>
                </c:pt>
                <c:pt idx="11">
                  <c:v>0.884013605442177</c:v>
                </c:pt>
                <c:pt idx="12">
                  <c:v>0.893055555555555</c:v>
                </c:pt>
              </c:numCache>
            </c:numRef>
          </c:val>
        </c:ser>
        <c:axId val="535804024"/>
        <c:axId val="447743000"/>
      </c:barChart>
      <c:catAx>
        <c:axId val="535804024"/>
        <c:scaling>
          <c:orientation val="minMax"/>
        </c:scaling>
        <c:axPos val="b"/>
        <c:tickLblPos val="nextTo"/>
        <c:crossAx val="447743000"/>
        <c:crosses val="autoZero"/>
        <c:auto val="1"/>
        <c:lblAlgn val="ctr"/>
        <c:lblOffset val="100"/>
      </c:catAx>
      <c:valAx>
        <c:axId val="447743000"/>
        <c:scaling>
          <c:orientation val="minMax"/>
        </c:scaling>
        <c:axPos val="l"/>
        <c:majorGridlines/>
        <c:numFmt formatCode="General" sourceLinked="1"/>
        <c:tickLblPos val="nextTo"/>
        <c:crossAx val="535804024"/>
        <c:crosses val="autoZero"/>
        <c:crossBetween val="between"/>
      </c:valAx>
    </c:plotArea>
    <c:plotVisOnly val="1"/>
  </c:chart>
  <c:printSettings>
    <c:headerFooter/>
    <c:pageMargins b="1.0" l="0.75" r="0.75" t="1.0"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de-DE"/>
  <c:style val="2"/>
  <c:chart>
    <c:plotArea>
      <c:layout/>
      <c:barChart>
        <c:barDir val="col"/>
        <c:grouping val="stacked"/>
        <c:ser>
          <c:idx val="0"/>
          <c:order val="0"/>
          <c:cat>
            <c:strRef>
              <c:f>Gesamtergebnis!$A$90:$A$102</c:f>
              <c:strCache>
                <c:ptCount val="13"/>
                <c:pt idx="0">
                  <c:v>Klima/ Team2</c:v>
                </c:pt>
                <c:pt idx="1">
                  <c:v>Center/ Team3</c:v>
                </c:pt>
                <c:pt idx="2">
                  <c:v>TPC/ Team 3</c:v>
                </c:pt>
                <c:pt idx="3">
                  <c:v>Klima/ Team1</c:v>
                </c:pt>
                <c:pt idx="4">
                  <c:v>TPC/ IEM</c:v>
                </c:pt>
                <c:pt idx="5">
                  <c:v>TPC/ Team2 </c:v>
                </c:pt>
                <c:pt idx="6">
                  <c:v>TPC/ Team1</c:v>
                </c:pt>
                <c:pt idx="7">
                  <c:v>MOL/Team 1</c:v>
                </c:pt>
                <c:pt idx="8">
                  <c:v>Center/ Team 1</c:v>
                </c:pt>
                <c:pt idx="9">
                  <c:v>MOL/ Team2</c:v>
                </c:pt>
                <c:pt idx="10">
                  <c:v>Center/ Team2</c:v>
                </c:pt>
                <c:pt idx="11">
                  <c:v>DHR/IEM</c:v>
                </c:pt>
                <c:pt idx="12">
                  <c:v>MOL/ Team3</c:v>
                </c:pt>
              </c:strCache>
            </c:strRef>
          </c:cat>
          <c:val>
            <c:numRef>
              <c:f>Gesamtergebnis!$E$90:$E$102</c:f>
              <c:numCache>
                <c:formatCode>0,000</c:formatCode>
                <c:ptCount val="13"/>
                <c:pt idx="0">
                  <c:v>0.0337301587301587</c:v>
                </c:pt>
                <c:pt idx="1">
                  <c:v>0.0564484126984126</c:v>
                </c:pt>
                <c:pt idx="2">
                  <c:v>0.00425170068027214</c:v>
                </c:pt>
                <c:pt idx="3">
                  <c:v>0.131944444444445</c:v>
                </c:pt>
                <c:pt idx="4">
                  <c:v>0.0689200680272108</c:v>
                </c:pt>
                <c:pt idx="5">
                  <c:v>0.122448979591837</c:v>
                </c:pt>
                <c:pt idx="6">
                  <c:v>0.135714285714286</c:v>
                </c:pt>
                <c:pt idx="7">
                  <c:v>0.142148526077098</c:v>
                </c:pt>
                <c:pt idx="8">
                  <c:v>0.0971230158730158</c:v>
                </c:pt>
                <c:pt idx="9">
                  <c:v>0.0656604308390022</c:v>
                </c:pt>
                <c:pt idx="10">
                  <c:v>0.120096371882086</c:v>
                </c:pt>
                <c:pt idx="11">
                  <c:v>-0.0271754535147392</c:v>
                </c:pt>
                <c:pt idx="12">
                  <c:v>0.0456207482993196</c:v>
                </c:pt>
              </c:numCache>
            </c:numRef>
          </c:val>
        </c:ser>
        <c:overlap val="100"/>
        <c:axId val="448597144"/>
        <c:axId val="448600232"/>
      </c:barChart>
      <c:catAx>
        <c:axId val="448597144"/>
        <c:scaling>
          <c:orientation val="minMax"/>
        </c:scaling>
        <c:axPos val="b"/>
        <c:tickLblPos val="nextTo"/>
        <c:crossAx val="448600232"/>
        <c:crosses val="autoZero"/>
        <c:auto val="1"/>
        <c:lblAlgn val="ctr"/>
        <c:lblOffset val="100"/>
      </c:catAx>
      <c:valAx>
        <c:axId val="448600232"/>
        <c:scaling>
          <c:orientation val="minMax"/>
        </c:scaling>
        <c:axPos val="l"/>
        <c:majorGridlines/>
        <c:numFmt formatCode="0,000" sourceLinked="1"/>
        <c:tickLblPos val="nextTo"/>
        <c:crossAx val="448597144"/>
        <c:crosses val="autoZero"/>
        <c:crossBetween val="between"/>
      </c:valAx>
    </c:plotArea>
    <c:plotVisOnly val="1"/>
  </c:chart>
  <c:printSettings>
    <c:headerFooter/>
    <c:pageMargins b="1.0" l="0.75" r="0.75" t="1.0"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de-DE"/>
  <c:style val="18"/>
  <c:chart>
    <c:plotArea>
      <c:layout/>
      <c:barChart>
        <c:barDir val="bar"/>
        <c:grouping val="clustered"/>
        <c:ser>
          <c:idx val="0"/>
          <c:order val="0"/>
          <c:tx>
            <c:strRef>
              <c:f>'Kriterienanalyse+allData'!$B$49</c:f>
              <c:strCache>
                <c:ptCount val="1"/>
                <c:pt idx="0">
                  <c:v>"nicht relevant"</c:v>
                </c:pt>
              </c:strCache>
            </c:strRef>
          </c:tx>
          <c:cat>
            <c:strRef>
              <c:f>'Kriterienanalyse+allData'!$A$50:$A$57</c:f>
              <c:strCache>
                <c:ptCount val="8"/>
                <c:pt idx="0">
                  <c:v>Annehmlichkeit</c:v>
                </c:pt>
                <c:pt idx="1">
                  <c:v>Intuitivität</c:v>
                </c:pt>
                <c:pt idx="2">
                  <c:v>Deutlichkeit</c:v>
                </c:pt>
                <c:pt idx="3">
                  <c:v>Lernaufwand</c:v>
                </c:pt>
                <c:pt idx="4">
                  <c:v>Potenzial</c:v>
                </c:pt>
                <c:pt idx="5">
                  <c:v>Effizienz</c:v>
                </c:pt>
                <c:pt idx="6">
                  <c:v>Kontextfähigkeit</c:v>
                </c:pt>
                <c:pt idx="7">
                  <c:v>Technischer Aufwand</c:v>
                </c:pt>
              </c:strCache>
            </c:strRef>
          </c:cat>
          <c:val>
            <c:numRef>
              <c:f>'Kriterienanalyse+allData'!$B$50:$B$57</c:f>
              <c:numCache>
                <c:formatCode>General</c:formatCode>
                <c:ptCount val="8"/>
                <c:pt idx="0">
                  <c:v>2.0</c:v>
                </c:pt>
                <c:pt idx="1">
                  <c:v>1.0</c:v>
                </c:pt>
                <c:pt idx="2">
                  <c:v>4.0</c:v>
                </c:pt>
                <c:pt idx="3">
                  <c:v>2.0</c:v>
                </c:pt>
                <c:pt idx="4">
                  <c:v>0.0</c:v>
                </c:pt>
                <c:pt idx="5">
                  <c:v>11.0</c:v>
                </c:pt>
                <c:pt idx="6">
                  <c:v>12.0</c:v>
                </c:pt>
                <c:pt idx="7">
                  <c:v>4.0</c:v>
                </c:pt>
              </c:numCache>
            </c:numRef>
          </c:val>
        </c:ser>
        <c:ser>
          <c:idx val="1"/>
          <c:order val="1"/>
          <c:tx>
            <c:strRef>
              <c:f>'Kriterienanalyse+allData'!$C$49</c:f>
              <c:strCache>
                <c:ptCount val="1"/>
                <c:pt idx="0">
                  <c:v>"weiß nicht"</c:v>
                </c:pt>
              </c:strCache>
            </c:strRef>
          </c:tx>
          <c:cat>
            <c:strRef>
              <c:f>'Kriterienanalyse+allData'!$A$50:$A$57</c:f>
              <c:strCache>
                <c:ptCount val="8"/>
                <c:pt idx="0">
                  <c:v>Annehmlichkeit</c:v>
                </c:pt>
                <c:pt idx="1">
                  <c:v>Intuitivität</c:v>
                </c:pt>
                <c:pt idx="2">
                  <c:v>Deutlichkeit</c:v>
                </c:pt>
                <c:pt idx="3">
                  <c:v>Lernaufwand</c:v>
                </c:pt>
                <c:pt idx="4">
                  <c:v>Potenzial</c:v>
                </c:pt>
                <c:pt idx="5">
                  <c:v>Effizienz</c:v>
                </c:pt>
                <c:pt idx="6">
                  <c:v>Kontextfähigkeit</c:v>
                </c:pt>
                <c:pt idx="7">
                  <c:v>Technischer Aufwand</c:v>
                </c:pt>
              </c:strCache>
            </c:strRef>
          </c:cat>
          <c:val>
            <c:numRef>
              <c:f>'Kriterienanalyse+allData'!$C$50:$C$57</c:f>
              <c:numCache>
                <c:formatCode>General</c:formatCode>
                <c:ptCount val="8"/>
                <c:pt idx="0">
                  <c:v>0.0</c:v>
                </c:pt>
                <c:pt idx="1">
                  <c:v>3.0</c:v>
                </c:pt>
                <c:pt idx="2">
                  <c:v>10.0</c:v>
                </c:pt>
                <c:pt idx="3">
                  <c:v>6.0</c:v>
                </c:pt>
                <c:pt idx="4">
                  <c:v>14.0</c:v>
                </c:pt>
                <c:pt idx="5">
                  <c:v>27.0</c:v>
                </c:pt>
                <c:pt idx="6">
                  <c:v>29.0</c:v>
                </c:pt>
                <c:pt idx="7">
                  <c:v>15.0</c:v>
                </c:pt>
              </c:numCache>
            </c:numRef>
          </c:val>
        </c:ser>
        <c:ser>
          <c:idx val="2"/>
          <c:order val="2"/>
          <c:tx>
            <c:strRef>
              <c:f>'Kriterienanalyse+allData'!$D$49</c:f>
              <c:strCache>
                <c:ptCount val="1"/>
                <c:pt idx="0">
                  <c:v>Summe</c:v>
                </c:pt>
              </c:strCache>
            </c:strRef>
          </c:tx>
          <c:cat>
            <c:strRef>
              <c:f>'Kriterienanalyse+allData'!$A$50:$A$57</c:f>
              <c:strCache>
                <c:ptCount val="8"/>
                <c:pt idx="0">
                  <c:v>Annehmlichkeit</c:v>
                </c:pt>
                <c:pt idx="1">
                  <c:v>Intuitivität</c:v>
                </c:pt>
                <c:pt idx="2">
                  <c:v>Deutlichkeit</c:v>
                </c:pt>
                <c:pt idx="3">
                  <c:v>Lernaufwand</c:v>
                </c:pt>
                <c:pt idx="4">
                  <c:v>Potenzial</c:v>
                </c:pt>
                <c:pt idx="5">
                  <c:v>Effizienz</c:v>
                </c:pt>
                <c:pt idx="6">
                  <c:v>Kontextfähigkeit</c:v>
                </c:pt>
                <c:pt idx="7">
                  <c:v>Technischer Aufwand</c:v>
                </c:pt>
              </c:strCache>
            </c:strRef>
          </c:cat>
          <c:val>
            <c:numRef>
              <c:f>'Kriterienanalyse+allData'!$D$50:$D$57</c:f>
              <c:numCache>
                <c:formatCode>General</c:formatCode>
                <c:ptCount val="8"/>
                <c:pt idx="0">
                  <c:v>2.0</c:v>
                </c:pt>
                <c:pt idx="1">
                  <c:v>4.0</c:v>
                </c:pt>
                <c:pt idx="2">
                  <c:v>14.0</c:v>
                </c:pt>
                <c:pt idx="3">
                  <c:v>8.0</c:v>
                </c:pt>
                <c:pt idx="4">
                  <c:v>14.0</c:v>
                </c:pt>
                <c:pt idx="5">
                  <c:v>38.0</c:v>
                </c:pt>
                <c:pt idx="6">
                  <c:v>41.0</c:v>
                </c:pt>
                <c:pt idx="7">
                  <c:v>19.0</c:v>
                </c:pt>
              </c:numCache>
            </c:numRef>
          </c:val>
        </c:ser>
        <c:axId val="448724856"/>
        <c:axId val="448727912"/>
      </c:barChart>
      <c:catAx>
        <c:axId val="448724856"/>
        <c:scaling>
          <c:orientation val="minMax"/>
        </c:scaling>
        <c:axPos val="l"/>
        <c:tickLblPos val="nextTo"/>
        <c:crossAx val="448727912"/>
        <c:crosses val="autoZero"/>
        <c:auto val="1"/>
        <c:lblAlgn val="ctr"/>
        <c:lblOffset val="100"/>
      </c:catAx>
      <c:valAx>
        <c:axId val="448727912"/>
        <c:scaling>
          <c:orientation val="minMax"/>
        </c:scaling>
        <c:axPos val="b"/>
        <c:majorGridlines/>
        <c:numFmt formatCode="General" sourceLinked="1"/>
        <c:tickLblPos val="nextTo"/>
        <c:crossAx val="448724856"/>
        <c:crosses val="autoZero"/>
        <c:crossBetween val="between"/>
      </c:valAx>
    </c:plotArea>
    <c:legend>
      <c:legendPos val="r"/>
      <c:layout/>
    </c:legend>
    <c:plotVisOnly val="1"/>
  </c:chart>
  <c:printSettings>
    <c:headerFooter/>
    <c:pageMargins b="1.0" l="0.75" r="0.75" t="1.0"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de-DE"/>
  <c:style val="18"/>
  <c:chart>
    <c:plotArea>
      <c:layout/>
      <c:barChart>
        <c:barDir val="col"/>
        <c:grouping val="clustered"/>
        <c:ser>
          <c:idx val="0"/>
          <c:order val="0"/>
          <c:tx>
            <c:strRef>
              <c:f>'Kriterienanalyse+allData'!$B$5</c:f>
              <c:strCache>
                <c:ptCount val="1"/>
                <c:pt idx="0">
                  <c:v>Intuitivität</c:v>
                </c:pt>
              </c:strCache>
            </c:strRef>
          </c:tx>
          <c:cat>
            <c:strRef>
              <c:f>('Kriterienanalyse+allData'!$A$6:$A$10,'Kriterienanalyse+allData'!$A$12)</c:f>
              <c:strCache>
                <c:ptCount val="6"/>
                <c:pt idx="0">
                  <c:v>DHR</c:v>
                </c:pt>
                <c:pt idx="1">
                  <c:v>MOL (alle Teams!)</c:v>
                </c:pt>
                <c:pt idx="2">
                  <c:v>TPC  (alle Teams!)</c:v>
                </c:pt>
                <c:pt idx="3">
                  <c:v>Center  (alle Teams!)</c:v>
                </c:pt>
                <c:pt idx="4">
                  <c:v>Klima  (alle Teams!)</c:v>
                </c:pt>
                <c:pt idx="5">
                  <c:v>Gesamte Standardabweichung</c:v>
                </c:pt>
              </c:strCache>
            </c:strRef>
          </c:cat>
          <c:val>
            <c:numRef>
              <c:f>('Kriterienanalyse+allData'!$B$6:$B$10,'Kriterienanalyse+allData'!$B$12)</c:f>
              <c:numCache>
                <c:formatCode>0.00</c:formatCode>
                <c:ptCount val="6"/>
                <c:pt idx="0">
                  <c:v>1.23145585242976</c:v>
                </c:pt>
                <c:pt idx="1">
                  <c:v>1.295641368318184</c:v>
                </c:pt>
                <c:pt idx="2">
                  <c:v>1.17368266985832</c:v>
                </c:pt>
                <c:pt idx="3">
                  <c:v>1.218503253157021</c:v>
                </c:pt>
                <c:pt idx="4">
                  <c:v>0.942806027768844</c:v>
                </c:pt>
                <c:pt idx="5">
                  <c:v>1.292797063801718</c:v>
                </c:pt>
              </c:numCache>
            </c:numRef>
          </c:val>
        </c:ser>
        <c:ser>
          <c:idx val="1"/>
          <c:order val="1"/>
          <c:tx>
            <c:strRef>
              <c:f>'Kriterienanalyse+allData'!$C$5</c:f>
              <c:strCache>
                <c:ptCount val="1"/>
                <c:pt idx="0">
                  <c:v>Annehmlichkeit</c:v>
                </c:pt>
              </c:strCache>
            </c:strRef>
          </c:tx>
          <c:cat>
            <c:strRef>
              <c:f>('Kriterienanalyse+allData'!$A$6:$A$10,'Kriterienanalyse+allData'!$A$12)</c:f>
              <c:strCache>
                <c:ptCount val="6"/>
                <c:pt idx="0">
                  <c:v>DHR</c:v>
                </c:pt>
                <c:pt idx="1">
                  <c:v>MOL (alle Teams!)</c:v>
                </c:pt>
                <c:pt idx="2">
                  <c:v>TPC  (alle Teams!)</c:v>
                </c:pt>
                <c:pt idx="3">
                  <c:v>Center  (alle Teams!)</c:v>
                </c:pt>
                <c:pt idx="4">
                  <c:v>Klima  (alle Teams!)</c:v>
                </c:pt>
                <c:pt idx="5">
                  <c:v>Gesamte Standardabweichung</c:v>
                </c:pt>
              </c:strCache>
            </c:strRef>
          </c:cat>
          <c:val>
            <c:numRef>
              <c:f>('Kriterienanalyse+allData'!$C$6:$C$10,'Kriterienanalyse+allData'!$C$12)</c:f>
              <c:numCache>
                <c:formatCode>0.00</c:formatCode>
                <c:ptCount val="6"/>
                <c:pt idx="0">
                  <c:v>1.328057326976612</c:v>
                </c:pt>
                <c:pt idx="1">
                  <c:v>1.08116822350769</c:v>
                </c:pt>
                <c:pt idx="2">
                  <c:v>1.175312871392121</c:v>
                </c:pt>
                <c:pt idx="3">
                  <c:v>1.316427938179862</c:v>
                </c:pt>
                <c:pt idx="4">
                  <c:v>1.10336243701643</c:v>
                </c:pt>
                <c:pt idx="5">
                  <c:v>1.397076013180383</c:v>
                </c:pt>
              </c:numCache>
            </c:numRef>
          </c:val>
        </c:ser>
        <c:ser>
          <c:idx val="2"/>
          <c:order val="2"/>
          <c:tx>
            <c:strRef>
              <c:f>'Kriterienanalyse+allData'!$D$5</c:f>
              <c:strCache>
                <c:ptCount val="1"/>
                <c:pt idx="0">
                  <c:v>Lernaufwand</c:v>
                </c:pt>
              </c:strCache>
            </c:strRef>
          </c:tx>
          <c:cat>
            <c:strRef>
              <c:f>('Kriterienanalyse+allData'!$A$6:$A$10,'Kriterienanalyse+allData'!$A$12)</c:f>
              <c:strCache>
                <c:ptCount val="6"/>
                <c:pt idx="0">
                  <c:v>DHR</c:v>
                </c:pt>
                <c:pt idx="1">
                  <c:v>MOL (alle Teams!)</c:v>
                </c:pt>
                <c:pt idx="2">
                  <c:v>TPC  (alle Teams!)</c:v>
                </c:pt>
                <c:pt idx="3">
                  <c:v>Center  (alle Teams!)</c:v>
                </c:pt>
                <c:pt idx="4">
                  <c:v>Klima  (alle Teams!)</c:v>
                </c:pt>
                <c:pt idx="5">
                  <c:v>Gesamte Standardabweichung</c:v>
                </c:pt>
              </c:strCache>
            </c:strRef>
          </c:cat>
          <c:val>
            <c:numRef>
              <c:f>('Kriterienanalyse+allData'!$D$6:$D$10,'Kriterienanalyse+allData'!$D$12)</c:f>
              <c:numCache>
                <c:formatCode>0.00</c:formatCode>
                <c:ptCount val="6"/>
                <c:pt idx="0">
                  <c:v>1.224744871391589</c:v>
                </c:pt>
                <c:pt idx="1">
                  <c:v>1.557936951375338</c:v>
                </c:pt>
                <c:pt idx="2">
                  <c:v>1.235293975844675</c:v>
                </c:pt>
                <c:pt idx="3">
                  <c:v>0.991385265025371</c:v>
                </c:pt>
                <c:pt idx="4">
                  <c:v>1.25793399490738</c:v>
                </c:pt>
                <c:pt idx="5">
                  <c:v>1.564287193594772</c:v>
                </c:pt>
              </c:numCache>
            </c:numRef>
          </c:val>
        </c:ser>
        <c:ser>
          <c:idx val="3"/>
          <c:order val="3"/>
          <c:tx>
            <c:strRef>
              <c:f>'Kriterienanalyse+allData'!$E$5</c:f>
              <c:strCache>
                <c:ptCount val="1"/>
                <c:pt idx="0">
                  <c:v>Deutlichkeit</c:v>
                </c:pt>
              </c:strCache>
            </c:strRef>
          </c:tx>
          <c:cat>
            <c:strRef>
              <c:f>('Kriterienanalyse+allData'!$A$6:$A$10,'Kriterienanalyse+allData'!$A$12)</c:f>
              <c:strCache>
                <c:ptCount val="6"/>
                <c:pt idx="0">
                  <c:v>DHR</c:v>
                </c:pt>
                <c:pt idx="1">
                  <c:v>MOL (alle Teams!)</c:v>
                </c:pt>
                <c:pt idx="2">
                  <c:v>TPC  (alle Teams!)</c:v>
                </c:pt>
                <c:pt idx="3">
                  <c:v>Center  (alle Teams!)</c:v>
                </c:pt>
                <c:pt idx="4">
                  <c:v>Klima  (alle Teams!)</c:v>
                </c:pt>
                <c:pt idx="5">
                  <c:v>Gesamte Standardabweichung</c:v>
                </c:pt>
              </c:strCache>
            </c:strRef>
          </c:cat>
          <c:val>
            <c:numRef>
              <c:f>('Kriterienanalyse+allData'!$E$6:$E$10,'Kriterienanalyse+allData'!$E$12)</c:f>
              <c:numCache>
                <c:formatCode>0.00</c:formatCode>
                <c:ptCount val="6"/>
                <c:pt idx="0">
                  <c:v>1.267304464625848</c:v>
                </c:pt>
                <c:pt idx="1">
                  <c:v>1.517163913117647</c:v>
                </c:pt>
                <c:pt idx="2">
                  <c:v>1.307850308947934</c:v>
                </c:pt>
                <c:pt idx="3">
                  <c:v>1.410148353161108</c:v>
                </c:pt>
                <c:pt idx="4">
                  <c:v>0.840545144391766</c:v>
                </c:pt>
                <c:pt idx="5">
                  <c:v>1.353203890664025</c:v>
                </c:pt>
              </c:numCache>
            </c:numRef>
          </c:val>
        </c:ser>
        <c:ser>
          <c:idx val="4"/>
          <c:order val="4"/>
          <c:tx>
            <c:strRef>
              <c:f>'Kriterienanalyse+allData'!$F$5</c:f>
              <c:strCache>
                <c:ptCount val="1"/>
                <c:pt idx="0">
                  <c:v>Potenzial</c:v>
                </c:pt>
              </c:strCache>
            </c:strRef>
          </c:tx>
          <c:cat>
            <c:strRef>
              <c:f>('Kriterienanalyse+allData'!$A$6:$A$10,'Kriterienanalyse+allData'!$A$12)</c:f>
              <c:strCache>
                <c:ptCount val="6"/>
                <c:pt idx="0">
                  <c:v>DHR</c:v>
                </c:pt>
                <c:pt idx="1">
                  <c:v>MOL (alle Teams!)</c:v>
                </c:pt>
                <c:pt idx="2">
                  <c:v>TPC  (alle Teams!)</c:v>
                </c:pt>
                <c:pt idx="3">
                  <c:v>Center  (alle Teams!)</c:v>
                </c:pt>
                <c:pt idx="4">
                  <c:v>Klima  (alle Teams!)</c:v>
                </c:pt>
                <c:pt idx="5">
                  <c:v>Gesamte Standardabweichung</c:v>
                </c:pt>
              </c:strCache>
            </c:strRef>
          </c:cat>
          <c:val>
            <c:numRef>
              <c:f>('Kriterienanalyse+allData'!$F$6:$F$10,'Kriterienanalyse+allData'!$F$12)</c:f>
              <c:numCache>
                <c:formatCode>0.00</c:formatCode>
                <c:ptCount val="6"/>
                <c:pt idx="0">
                  <c:v>1.505042031024886</c:v>
                </c:pt>
                <c:pt idx="1">
                  <c:v>1.420358338800076</c:v>
                </c:pt>
                <c:pt idx="2">
                  <c:v>1.380235699697621</c:v>
                </c:pt>
                <c:pt idx="3">
                  <c:v>1.280654089972002</c:v>
                </c:pt>
                <c:pt idx="4">
                  <c:v>1.243641759200425</c:v>
                </c:pt>
                <c:pt idx="5">
                  <c:v>1.484879202313474</c:v>
                </c:pt>
              </c:numCache>
            </c:numRef>
          </c:val>
        </c:ser>
        <c:ser>
          <c:idx val="5"/>
          <c:order val="5"/>
          <c:tx>
            <c:strRef>
              <c:f>'Kriterienanalyse+allData'!$G$5</c:f>
              <c:strCache>
                <c:ptCount val="1"/>
                <c:pt idx="0">
                  <c:v>Technischer Aufwand</c:v>
                </c:pt>
              </c:strCache>
            </c:strRef>
          </c:tx>
          <c:cat>
            <c:strRef>
              <c:f>('Kriterienanalyse+allData'!$A$6:$A$10,'Kriterienanalyse+allData'!$A$12)</c:f>
              <c:strCache>
                <c:ptCount val="6"/>
                <c:pt idx="0">
                  <c:v>DHR</c:v>
                </c:pt>
                <c:pt idx="1">
                  <c:v>MOL (alle Teams!)</c:v>
                </c:pt>
                <c:pt idx="2">
                  <c:v>TPC  (alle Teams!)</c:v>
                </c:pt>
                <c:pt idx="3">
                  <c:v>Center  (alle Teams!)</c:v>
                </c:pt>
                <c:pt idx="4">
                  <c:v>Klima  (alle Teams!)</c:v>
                </c:pt>
                <c:pt idx="5">
                  <c:v>Gesamte Standardabweichung</c:v>
                </c:pt>
              </c:strCache>
            </c:strRef>
          </c:cat>
          <c:val>
            <c:numRef>
              <c:f>('Kriterienanalyse+allData'!$G$6:$G$10,'Kriterienanalyse+allData'!$G$12)</c:f>
              <c:numCache>
                <c:formatCode>0.00</c:formatCode>
                <c:ptCount val="6"/>
                <c:pt idx="0">
                  <c:v>1.598419549100002</c:v>
                </c:pt>
                <c:pt idx="1">
                  <c:v>1.546008327044039</c:v>
                </c:pt>
                <c:pt idx="2">
                  <c:v>1.268660105574468</c:v>
                </c:pt>
                <c:pt idx="3">
                  <c:v>1.449748825095148</c:v>
                </c:pt>
                <c:pt idx="4">
                  <c:v>1.125807382945267</c:v>
                </c:pt>
                <c:pt idx="5">
                  <c:v>1.593814804363842</c:v>
                </c:pt>
              </c:numCache>
            </c:numRef>
          </c:val>
        </c:ser>
        <c:ser>
          <c:idx val="6"/>
          <c:order val="6"/>
          <c:tx>
            <c:strRef>
              <c:f>'Kriterienanalyse+allData'!$H$5</c:f>
              <c:strCache>
                <c:ptCount val="1"/>
                <c:pt idx="0">
                  <c:v>Kontextfähigkeit</c:v>
                </c:pt>
              </c:strCache>
            </c:strRef>
          </c:tx>
          <c:cat>
            <c:strRef>
              <c:f>('Kriterienanalyse+allData'!$A$6:$A$10,'Kriterienanalyse+allData'!$A$12)</c:f>
              <c:strCache>
                <c:ptCount val="6"/>
                <c:pt idx="0">
                  <c:v>DHR</c:v>
                </c:pt>
                <c:pt idx="1">
                  <c:v>MOL (alle Teams!)</c:v>
                </c:pt>
                <c:pt idx="2">
                  <c:v>TPC  (alle Teams!)</c:v>
                </c:pt>
                <c:pt idx="3">
                  <c:v>Center  (alle Teams!)</c:v>
                </c:pt>
                <c:pt idx="4">
                  <c:v>Klima  (alle Teams!)</c:v>
                </c:pt>
                <c:pt idx="5">
                  <c:v>Gesamte Standardabweichung</c:v>
                </c:pt>
              </c:strCache>
            </c:strRef>
          </c:cat>
          <c:val>
            <c:numRef>
              <c:f>('Kriterienanalyse+allData'!$H$6:$H$10,'Kriterienanalyse+allData'!$H$12)</c:f>
              <c:numCache>
                <c:formatCode>0.00</c:formatCode>
                <c:ptCount val="6"/>
                <c:pt idx="0">
                  <c:v>1.880924981991251</c:v>
                </c:pt>
                <c:pt idx="1">
                  <c:v>1.302366791724593</c:v>
                </c:pt>
                <c:pt idx="2">
                  <c:v>1.274499998612702</c:v>
                </c:pt>
                <c:pt idx="3">
                  <c:v>1.44492377860759</c:v>
                </c:pt>
                <c:pt idx="4">
                  <c:v>1.2437607619033</c:v>
                </c:pt>
                <c:pt idx="5">
                  <c:v>1.404628289965422</c:v>
                </c:pt>
              </c:numCache>
            </c:numRef>
          </c:val>
        </c:ser>
        <c:ser>
          <c:idx val="7"/>
          <c:order val="7"/>
          <c:tx>
            <c:strRef>
              <c:f>'Kriterienanalyse+allData'!$I$5</c:f>
              <c:strCache>
                <c:ptCount val="1"/>
                <c:pt idx="0">
                  <c:v>Effizienz</c:v>
                </c:pt>
              </c:strCache>
            </c:strRef>
          </c:tx>
          <c:cat>
            <c:strRef>
              <c:f>('Kriterienanalyse+allData'!$A$6:$A$10,'Kriterienanalyse+allData'!$A$12)</c:f>
              <c:strCache>
                <c:ptCount val="6"/>
                <c:pt idx="0">
                  <c:v>DHR</c:v>
                </c:pt>
                <c:pt idx="1">
                  <c:v>MOL (alle Teams!)</c:v>
                </c:pt>
                <c:pt idx="2">
                  <c:v>TPC  (alle Teams!)</c:v>
                </c:pt>
                <c:pt idx="3">
                  <c:v>Center  (alle Teams!)</c:v>
                </c:pt>
                <c:pt idx="4">
                  <c:v>Klima  (alle Teams!)</c:v>
                </c:pt>
                <c:pt idx="5">
                  <c:v>Gesamte Standardabweichung</c:v>
                </c:pt>
              </c:strCache>
            </c:strRef>
          </c:cat>
          <c:val>
            <c:numRef>
              <c:f>('Kriterienanalyse+allData'!$I$6:$I$10,'Kriterienanalyse+allData'!$I$12)</c:f>
              <c:numCache>
                <c:formatCode>0.00</c:formatCode>
                <c:ptCount val="6"/>
                <c:pt idx="0">
                  <c:v>1.213559752433836</c:v>
                </c:pt>
                <c:pt idx="1">
                  <c:v>1.462577740401401</c:v>
                </c:pt>
                <c:pt idx="2">
                  <c:v>1.480347732220367</c:v>
                </c:pt>
                <c:pt idx="3">
                  <c:v>1.555653791574955</c:v>
                </c:pt>
                <c:pt idx="4">
                  <c:v>1.557690414509814</c:v>
                </c:pt>
                <c:pt idx="5">
                  <c:v>1.679341524776763</c:v>
                </c:pt>
              </c:numCache>
            </c:numRef>
          </c:val>
        </c:ser>
        <c:axId val="600465528"/>
        <c:axId val="600127224"/>
      </c:barChart>
      <c:catAx>
        <c:axId val="600465528"/>
        <c:scaling>
          <c:orientation val="minMax"/>
        </c:scaling>
        <c:axPos val="b"/>
        <c:tickLblPos val="nextTo"/>
        <c:crossAx val="600127224"/>
        <c:crosses val="autoZero"/>
        <c:auto val="1"/>
        <c:lblAlgn val="ctr"/>
        <c:lblOffset val="100"/>
      </c:catAx>
      <c:valAx>
        <c:axId val="600127224"/>
        <c:scaling>
          <c:orientation val="minMax"/>
        </c:scaling>
        <c:axPos val="l"/>
        <c:majorGridlines/>
        <c:numFmt formatCode="0.00" sourceLinked="1"/>
        <c:tickLblPos val="nextTo"/>
        <c:crossAx val="600465528"/>
        <c:crosses val="autoZero"/>
        <c:crossBetween val="between"/>
      </c:valAx>
    </c:plotArea>
    <c:legend>
      <c:legendPos val="r"/>
      <c:layout/>
    </c:legend>
    <c:plotVisOnly val="1"/>
  </c:chart>
  <c:printSettings>
    <c:headerFooter/>
    <c:pageMargins b="1.0" l="0.75" r="0.75" t="1.0"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de-DE"/>
  <c:style val="18"/>
  <c:chart>
    <c:plotArea>
      <c:layout/>
      <c:barChart>
        <c:barDir val="col"/>
        <c:grouping val="clustered"/>
        <c:ser>
          <c:idx val="0"/>
          <c:order val="0"/>
          <c:cat>
            <c:strRef>
              <c:f>'Kriterienanalyse+allData'!$B$32:$B$39</c:f>
              <c:strCache>
                <c:ptCount val="8"/>
                <c:pt idx="0">
                  <c:v>Technischer Aufwand</c:v>
                </c:pt>
                <c:pt idx="1">
                  <c:v>Potenzial</c:v>
                </c:pt>
                <c:pt idx="2">
                  <c:v>Kontextfähigkeit</c:v>
                </c:pt>
                <c:pt idx="3">
                  <c:v>Annehmlichkeit</c:v>
                </c:pt>
                <c:pt idx="4">
                  <c:v>Lernaufwand</c:v>
                </c:pt>
                <c:pt idx="5">
                  <c:v>Intuitivität</c:v>
                </c:pt>
                <c:pt idx="6">
                  <c:v>Deutlichkeit</c:v>
                </c:pt>
                <c:pt idx="7">
                  <c:v>Effizienz</c:v>
                </c:pt>
              </c:strCache>
            </c:strRef>
          </c:cat>
          <c:val>
            <c:numRef>
              <c:f>'Kriterienanalyse+allData'!$C$32:$C$39</c:f>
              <c:numCache>
                <c:formatCode>General</c:formatCode>
                <c:ptCount val="8"/>
                <c:pt idx="0">
                  <c:v>4.294520547945205</c:v>
                </c:pt>
                <c:pt idx="1">
                  <c:v>4.508670520231214</c:v>
                </c:pt>
                <c:pt idx="2">
                  <c:v>4.767123287671233</c:v>
                </c:pt>
                <c:pt idx="3">
                  <c:v>4.837837837837838</c:v>
                </c:pt>
                <c:pt idx="4">
                  <c:v>4.877906976744186</c:v>
                </c:pt>
                <c:pt idx="5">
                  <c:v>5.026737967914438</c:v>
                </c:pt>
                <c:pt idx="6">
                  <c:v>5.111111111111111</c:v>
                </c:pt>
                <c:pt idx="7">
                  <c:v>5.258823529411764</c:v>
                </c:pt>
              </c:numCache>
            </c:numRef>
          </c:val>
        </c:ser>
        <c:axId val="609229080"/>
        <c:axId val="476752888"/>
      </c:barChart>
      <c:catAx>
        <c:axId val="609229080"/>
        <c:scaling>
          <c:orientation val="minMax"/>
        </c:scaling>
        <c:axPos val="b"/>
        <c:tickLblPos val="nextTo"/>
        <c:crossAx val="476752888"/>
        <c:crosses val="autoZero"/>
        <c:auto val="1"/>
        <c:lblAlgn val="ctr"/>
        <c:lblOffset val="100"/>
      </c:catAx>
      <c:valAx>
        <c:axId val="476752888"/>
        <c:scaling>
          <c:orientation val="minMax"/>
        </c:scaling>
        <c:axPos val="l"/>
        <c:majorGridlines/>
        <c:numFmt formatCode="General" sourceLinked="1"/>
        <c:tickLblPos val="nextTo"/>
        <c:crossAx val="609229080"/>
        <c:crosses val="autoZero"/>
        <c:crossBetween val="between"/>
      </c:valAx>
    </c:plotArea>
    <c:plotVisOnly val="1"/>
  </c:chart>
  <c:printSettings>
    <c:headerFooter/>
    <c:pageMargins b="1.0" l="0.75" r="0.75" t="1.0"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de-DE"/>
  <c:style val="18"/>
  <c:chart>
    <c:plotArea>
      <c:layout/>
      <c:pieChart>
        <c:varyColors val="1"/>
        <c:ser>
          <c:idx val="0"/>
          <c:order val="0"/>
          <c:dLbls>
            <c:dLbl>
              <c:idx val="0"/>
              <c:layout/>
              <c:dLblPos val="bestFit"/>
              <c:showCatName val="1"/>
            </c:dLbl>
            <c:dLbl>
              <c:idx val="1"/>
              <c:layout/>
              <c:dLblPos val="bestFit"/>
              <c:showCatName val="1"/>
            </c:dLbl>
            <c:dLbl>
              <c:idx val="2"/>
              <c:layout/>
              <c:dLblPos val="bestFit"/>
              <c:showCatName val="1"/>
            </c:dLbl>
            <c:dLbl>
              <c:idx val="3"/>
              <c:layout/>
              <c:dLblPos val="bestFit"/>
              <c:showCatName val="1"/>
            </c:dLbl>
            <c:dLbl>
              <c:idx val="4"/>
              <c:layout/>
              <c:dLblPos val="bestFit"/>
              <c:showCatName val="1"/>
            </c:dLbl>
            <c:dLbl>
              <c:idx val="5"/>
              <c:layout/>
              <c:dLblPos val="bestFit"/>
              <c:showCatName val="1"/>
            </c:dLbl>
            <c:dLbl>
              <c:idx val="6"/>
              <c:layout/>
              <c:dLblPos val="bestFit"/>
              <c:showCatName val="1"/>
            </c:dLbl>
            <c:delete val="1"/>
          </c:dLbls>
          <c:cat>
            <c:strRef>
              <c:f>Gewichte!$A$61:$A$67</c:f>
              <c:strCache>
                <c:ptCount val="7"/>
                <c:pt idx="0">
                  <c:v>Annehmlichkeit</c:v>
                </c:pt>
                <c:pt idx="1">
                  <c:v>Intuitivität</c:v>
                </c:pt>
                <c:pt idx="2">
                  <c:v>Deutlichkeit</c:v>
                </c:pt>
                <c:pt idx="3">
                  <c:v>Lernaufwand</c:v>
                </c:pt>
                <c:pt idx="4">
                  <c:v>Potenzial</c:v>
                </c:pt>
                <c:pt idx="5">
                  <c:v>Kontextfähigkeit</c:v>
                </c:pt>
                <c:pt idx="6">
                  <c:v>Technischer Aufwand</c:v>
                </c:pt>
              </c:strCache>
            </c:strRef>
          </c:cat>
          <c:val>
            <c:numRef>
              <c:f>Gewichte!$D$61:$D$67</c:f>
              <c:numCache>
                <c:formatCode>0.00</c:formatCode>
                <c:ptCount val="7"/>
                <c:pt idx="0">
                  <c:v>12.5</c:v>
                </c:pt>
                <c:pt idx="1">
                  <c:v>4.166666666666666</c:v>
                </c:pt>
                <c:pt idx="2">
                  <c:v>25.0</c:v>
                </c:pt>
                <c:pt idx="3">
                  <c:v>16.66666666666666</c:v>
                </c:pt>
                <c:pt idx="4">
                  <c:v>25.0</c:v>
                </c:pt>
                <c:pt idx="5">
                  <c:v>16.66666666666666</c:v>
                </c:pt>
                <c:pt idx="6">
                  <c:v>8.333333333333332</c:v>
                </c:pt>
              </c:numCache>
            </c:numRef>
          </c:val>
        </c:ser>
        <c:firstSliceAng val="0"/>
      </c:pieChart>
    </c:plotArea>
    <c:plotVisOnly val="1"/>
  </c:chart>
  <c:printSettings>
    <c:headerFooter/>
    <c:pageMargins b="1.0" l="0.75" r="0.75" t="1.0"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de-DE"/>
  <c:style val="18"/>
  <c:chart>
    <c:plotArea>
      <c:layout/>
      <c:pieChart>
        <c:varyColors val="1"/>
        <c:ser>
          <c:idx val="0"/>
          <c:order val="0"/>
          <c:dLbls>
            <c:dLbl>
              <c:idx val="0"/>
              <c:layout/>
              <c:dLblPos val="bestFit"/>
              <c:showCatName val="1"/>
            </c:dLbl>
            <c:dLbl>
              <c:idx val="1"/>
              <c:layout/>
              <c:dLblPos val="bestFit"/>
              <c:showCatName val="1"/>
            </c:dLbl>
            <c:dLbl>
              <c:idx val="2"/>
              <c:layout/>
              <c:dLblPos val="bestFit"/>
              <c:showCatName val="1"/>
            </c:dLbl>
            <c:dLbl>
              <c:idx val="3"/>
              <c:layout/>
              <c:dLblPos val="bestFit"/>
              <c:showCatName val="1"/>
            </c:dLbl>
            <c:dLbl>
              <c:idx val="4"/>
              <c:layout/>
              <c:dLblPos val="bestFit"/>
              <c:showCatName val="1"/>
            </c:dLbl>
            <c:dLbl>
              <c:idx val="5"/>
              <c:layout/>
              <c:dLblPos val="bestFit"/>
              <c:showCatName val="1"/>
            </c:dLbl>
            <c:showVal val="1"/>
            <c:showLeaderLines val="1"/>
          </c:dLbls>
          <c:cat>
            <c:strRef>
              <c:f>Gewichte!$A$120:$A$125</c:f>
              <c:strCache>
                <c:ptCount val="6"/>
                <c:pt idx="0">
                  <c:v>Annehmlichkeit</c:v>
                </c:pt>
                <c:pt idx="1">
                  <c:v>Intuitivität</c:v>
                </c:pt>
                <c:pt idx="2">
                  <c:v>Deutlichkeit</c:v>
                </c:pt>
                <c:pt idx="3">
                  <c:v>Lernaufwand</c:v>
                </c:pt>
                <c:pt idx="4">
                  <c:v>Potenzial</c:v>
                </c:pt>
                <c:pt idx="5">
                  <c:v>Kontextfähigkeit</c:v>
                </c:pt>
              </c:strCache>
            </c:strRef>
          </c:cat>
          <c:val>
            <c:numRef>
              <c:f>Gewichte!$D$120:$D$125</c:f>
              <c:numCache>
                <c:formatCode>0.00</c:formatCode>
                <c:ptCount val="6"/>
                <c:pt idx="0">
                  <c:v>10.52631578947368</c:v>
                </c:pt>
                <c:pt idx="1">
                  <c:v>5.263157894736842</c:v>
                </c:pt>
                <c:pt idx="2">
                  <c:v>26.31578947368421</c:v>
                </c:pt>
                <c:pt idx="3">
                  <c:v>15.78947368421053</c:v>
                </c:pt>
                <c:pt idx="4">
                  <c:v>26.31578947368421</c:v>
                </c:pt>
                <c:pt idx="5">
                  <c:v>15.78947368421053</c:v>
                </c:pt>
              </c:numCache>
            </c:numRef>
          </c:val>
        </c:ser>
        <c:firstSliceAng val="0"/>
      </c:pieChart>
    </c:plotArea>
    <c:plotVisOnly val="1"/>
  </c:chart>
  <c:printSettings>
    <c:headerFooter/>
    <c:pageMargins b="1.0" l="0.75" r="0.75" t="1.0"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de-DE"/>
  <c:style val="18"/>
  <c:chart>
    <c:plotArea>
      <c:layout/>
      <c:barChart>
        <c:barDir val="col"/>
        <c:grouping val="clustered"/>
        <c:ser>
          <c:idx val="0"/>
          <c:order val="0"/>
          <c:cat>
            <c:strRef>
              <c:f>Gewichte!$L$137:$L$149</c:f>
              <c:strCache>
                <c:ptCount val="13"/>
                <c:pt idx="0">
                  <c:v>Center 3</c:v>
                </c:pt>
                <c:pt idx="1">
                  <c:v>Klima 2</c:v>
                </c:pt>
                <c:pt idx="2">
                  <c:v>TPC 3</c:v>
                </c:pt>
                <c:pt idx="3">
                  <c:v>Klima 1</c:v>
                </c:pt>
                <c:pt idx="4">
                  <c:v>TPC IEM</c:v>
                </c:pt>
                <c:pt idx="5">
                  <c:v>TPC 1</c:v>
                </c:pt>
                <c:pt idx="6">
                  <c:v>TPC 2</c:v>
                </c:pt>
                <c:pt idx="7">
                  <c:v>MOL 1</c:v>
                </c:pt>
                <c:pt idx="8">
                  <c:v>DHR</c:v>
                </c:pt>
                <c:pt idx="9">
                  <c:v>Center 1</c:v>
                </c:pt>
                <c:pt idx="10">
                  <c:v>MOL 2</c:v>
                </c:pt>
                <c:pt idx="11">
                  <c:v>Center 2</c:v>
                </c:pt>
                <c:pt idx="12">
                  <c:v>MOL 3</c:v>
                </c:pt>
              </c:strCache>
            </c:strRef>
          </c:cat>
          <c:val>
            <c:numRef>
              <c:f>Gewichte!$M$137:$M$149</c:f>
              <c:numCache>
                <c:formatCode>General</c:formatCode>
                <c:ptCount val="13"/>
                <c:pt idx="0">
                  <c:v>0.82640529896169</c:v>
                </c:pt>
                <c:pt idx="1">
                  <c:v>0.824002313475998</c:v>
                </c:pt>
                <c:pt idx="2">
                  <c:v>0.778436475804897</c:v>
                </c:pt>
                <c:pt idx="3">
                  <c:v>0.724884764358448</c:v>
                </c:pt>
                <c:pt idx="4">
                  <c:v>0.708922656291077</c:v>
                </c:pt>
                <c:pt idx="5">
                  <c:v>0.691136933242196</c:v>
                </c:pt>
                <c:pt idx="6">
                  <c:v>0.685717971399086</c:v>
                </c:pt>
                <c:pt idx="7">
                  <c:v>0.659774436090225</c:v>
                </c:pt>
                <c:pt idx="8">
                  <c:v>0.635696383816684</c:v>
                </c:pt>
                <c:pt idx="9">
                  <c:v>0.626241285988079</c:v>
                </c:pt>
                <c:pt idx="10">
                  <c:v>0.621840064697207</c:v>
                </c:pt>
                <c:pt idx="11">
                  <c:v>0.593785913334785</c:v>
                </c:pt>
                <c:pt idx="12">
                  <c:v>0.568021014073646</c:v>
                </c:pt>
              </c:numCache>
            </c:numRef>
          </c:val>
        </c:ser>
        <c:axId val="447861896"/>
        <c:axId val="447864984"/>
      </c:barChart>
      <c:catAx>
        <c:axId val="447861896"/>
        <c:scaling>
          <c:orientation val="minMax"/>
        </c:scaling>
        <c:axPos val="b"/>
        <c:tickLblPos val="nextTo"/>
        <c:crossAx val="447864984"/>
        <c:crosses val="autoZero"/>
        <c:auto val="1"/>
        <c:lblAlgn val="ctr"/>
        <c:lblOffset val="100"/>
      </c:catAx>
      <c:valAx>
        <c:axId val="447864984"/>
        <c:scaling>
          <c:orientation val="minMax"/>
        </c:scaling>
        <c:axPos val="l"/>
        <c:majorGridlines/>
        <c:numFmt formatCode="General" sourceLinked="1"/>
        <c:tickLblPos val="nextTo"/>
        <c:crossAx val="447861896"/>
        <c:crosses val="autoZero"/>
        <c:crossBetween val="between"/>
      </c:valAx>
    </c:plotArea>
    <c:plotVisOnly val="1"/>
  </c:chart>
  <c:printSettings>
    <c:headerFooter/>
    <c:pageMargins b="1.0" l="0.75" r="0.75" t="1.0"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de-DE"/>
  <c:style val="18"/>
  <c:chart>
    <c:plotArea>
      <c:layout/>
      <c:radarChart>
        <c:radarStyle val="marker"/>
        <c:ser>
          <c:idx val="0"/>
          <c:order val="0"/>
          <c:tx>
            <c:v>DHR</c:v>
          </c:tx>
          <c:marker>
            <c:symbol val="none"/>
          </c:marker>
          <c:cat>
            <c:strRef>
              <c:f>DHR!$C$5:$J$5</c:f>
              <c:strCache>
                <c:ptCount val="8"/>
                <c:pt idx="0">
                  <c:v>Annehmlichkeit</c:v>
                </c:pt>
                <c:pt idx="1">
                  <c:v>Intuitivität</c:v>
                </c:pt>
                <c:pt idx="2">
                  <c:v>Deutlichkeit</c:v>
                </c:pt>
                <c:pt idx="3">
                  <c:v>Lernaufwand</c:v>
                </c:pt>
                <c:pt idx="4">
                  <c:v>Potenzial</c:v>
                </c:pt>
                <c:pt idx="5">
                  <c:v>Effizienz</c:v>
                </c:pt>
                <c:pt idx="6">
                  <c:v>Kontextfähigkeit</c:v>
                </c:pt>
                <c:pt idx="7">
                  <c:v>Technischer Aufwand</c:v>
                </c:pt>
              </c:strCache>
            </c:strRef>
          </c:cat>
          <c:val>
            <c:numRef>
              <c:f>DHR!$C$22:$J$22</c:f>
              <c:numCache>
                <c:formatCode>General</c:formatCode>
                <c:ptCount val="8"/>
                <c:pt idx="0">
                  <c:v>0.704081632653061</c:v>
                </c:pt>
                <c:pt idx="1">
                  <c:v>0.551020408163265</c:v>
                </c:pt>
                <c:pt idx="2">
                  <c:v>0.69047619047619</c:v>
                </c:pt>
                <c:pt idx="3">
                  <c:v>0.714285714285714</c:v>
                </c:pt>
                <c:pt idx="4">
                  <c:v>0.511904761904762</c:v>
                </c:pt>
                <c:pt idx="5">
                  <c:v>0.493506493506493</c:v>
                </c:pt>
                <c:pt idx="6">
                  <c:v>0.654761904761905</c:v>
                </c:pt>
                <c:pt idx="7">
                  <c:v>0.336734693877551</c:v>
                </c:pt>
              </c:numCache>
            </c:numRef>
          </c:val>
        </c:ser>
        <c:ser>
          <c:idx val="1"/>
          <c:order val="1"/>
          <c:marker>
            <c:symbol val="none"/>
          </c:marker>
          <c:cat>
            <c:strRef>
              <c:f>DHR!$C$5:$J$5</c:f>
              <c:strCache>
                <c:ptCount val="8"/>
                <c:pt idx="0">
                  <c:v>Annehmlichkeit</c:v>
                </c:pt>
                <c:pt idx="1">
                  <c:v>Intuitivität</c:v>
                </c:pt>
                <c:pt idx="2">
                  <c:v>Deutlichkeit</c:v>
                </c:pt>
                <c:pt idx="3">
                  <c:v>Lernaufwand</c:v>
                </c:pt>
                <c:pt idx="4">
                  <c:v>Potenzial</c:v>
                </c:pt>
                <c:pt idx="5">
                  <c:v>Effizienz</c:v>
                </c:pt>
                <c:pt idx="6">
                  <c:v>Kontextfähigkeit</c:v>
                </c:pt>
                <c:pt idx="7">
                  <c:v>Technischer Aufwand</c:v>
                </c:pt>
              </c:strCache>
            </c:strRef>
          </c:cat>
          <c:val>
            <c:numRef>
              <c:f>DHR!$C$23:$J$23</c:f>
              <c:numCache>
                <c:formatCode>General</c:formatCode>
                <c:ptCount val="8"/>
                <c:pt idx="0">
                  <c:v>0.0880102040816326</c:v>
                </c:pt>
                <c:pt idx="1">
                  <c:v>0.0229591836734694</c:v>
                </c:pt>
                <c:pt idx="2">
                  <c:v>0.143849206349206</c:v>
                </c:pt>
                <c:pt idx="3">
                  <c:v>0.119047619047619</c:v>
                </c:pt>
                <c:pt idx="4">
                  <c:v>0.106646825396825</c:v>
                </c:pt>
                <c:pt idx="5">
                  <c:v>0.0411255411255411</c:v>
                </c:pt>
                <c:pt idx="6">
                  <c:v>0.109126984126984</c:v>
                </c:pt>
                <c:pt idx="7">
                  <c:v>0.0280612244897959</c:v>
                </c:pt>
              </c:numCache>
            </c:numRef>
          </c:val>
        </c:ser>
        <c:axId val="447939112"/>
        <c:axId val="447942232"/>
      </c:radarChart>
      <c:catAx>
        <c:axId val="447939112"/>
        <c:scaling>
          <c:orientation val="minMax"/>
        </c:scaling>
        <c:axPos val="b"/>
        <c:majorGridlines/>
        <c:tickLblPos val="nextTo"/>
        <c:txPr>
          <a:bodyPr/>
          <a:lstStyle/>
          <a:p>
            <a:pPr>
              <a:defRPr lang="de-AT"/>
            </a:pPr>
            <a:endParaRPr lang="de-DE"/>
          </a:p>
        </c:txPr>
        <c:crossAx val="447942232"/>
        <c:crosses val="autoZero"/>
        <c:auto val="1"/>
        <c:lblAlgn val="ctr"/>
        <c:lblOffset val="100"/>
      </c:catAx>
      <c:valAx>
        <c:axId val="447942232"/>
        <c:scaling>
          <c:orientation val="minMax"/>
          <c:max val="1.0"/>
          <c:min val="0.0"/>
        </c:scaling>
        <c:axPos val="l"/>
        <c:majorGridlines/>
        <c:numFmt formatCode="General" sourceLinked="1"/>
        <c:majorTickMark val="cross"/>
        <c:tickLblPos val="nextTo"/>
        <c:txPr>
          <a:bodyPr/>
          <a:lstStyle/>
          <a:p>
            <a:pPr>
              <a:defRPr lang="de-AT"/>
            </a:pPr>
            <a:endParaRPr lang="de-DE"/>
          </a:p>
        </c:txPr>
        <c:crossAx val="447939112"/>
        <c:crosses val="autoZero"/>
        <c:crossBetween val="between"/>
      </c:valAx>
    </c:plotArea>
    <c:plotVisOnly val="1"/>
  </c:chart>
  <c:printSettings>
    <c:headerFooter/>
    <c:pageMargins b="1.0" l="0.75" r="0.75" t="1.0"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de-DE"/>
  <c:style val="18"/>
  <c:chart>
    <c:plotArea>
      <c:layout/>
      <c:radarChart>
        <c:radarStyle val="marker"/>
        <c:ser>
          <c:idx val="0"/>
          <c:order val="0"/>
          <c:marker>
            <c:symbol val="none"/>
          </c:marker>
          <c:cat>
            <c:strRef>
              <c:f>MOL!$C$6:$J$6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MOL!$C$25:$J$25</c:f>
              <c:numCache>
                <c:formatCode>0.00</c:formatCode>
                <c:ptCount val="8"/>
                <c:pt idx="0">
                  <c:v>0.657142857142857</c:v>
                </c:pt>
                <c:pt idx="1">
                  <c:v>0.609523809523809</c:v>
                </c:pt>
                <c:pt idx="2">
                  <c:v>0.702380952380952</c:v>
                </c:pt>
                <c:pt idx="3">
                  <c:v>0.73469387755102</c:v>
                </c:pt>
                <c:pt idx="4">
                  <c:v>0.602040816326531</c:v>
                </c:pt>
                <c:pt idx="5">
                  <c:v>0.532467532467532</c:v>
                </c:pt>
                <c:pt idx="6">
                  <c:v>0.628571428571429</c:v>
                </c:pt>
                <c:pt idx="7">
                  <c:v>0.761904761904762</c:v>
                </c:pt>
              </c:numCache>
            </c:numRef>
          </c:val>
        </c:ser>
        <c:ser>
          <c:idx val="1"/>
          <c:order val="1"/>
          <c:marker>
            <c:symbol val="none"/>
          </c:marker>
          <c:cat>
            <c:strRef>
              <c:f>MOL!$C$6:$J$6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MOL!$C$26:$J$26</c:f>
              <c:numCache>
                <c:formatCode>0.00</c:formatCode>
                <c:ptCount val="8"/>
                <c:pt idx="0">
                  <c:v>0.0821428571428571</c:v>
                </c:pt>
                <c:pt idx="1">
                  <c:v>0.0253968253968254</c:v>
                </c:pt>
                <c:pt idx="2">
                  <c:v>0.146329365079365</c:v>
                </c:pt>
                <c:pt idx="3">
                  <c:v>0.122448979591837</c:v>
                </c:pt>
                <c:pt idx="4">
                  <c:v>0.125425170068027</c:v>
                </c:pt>
                <c:pt idx="5">
                  <c:v>0.0443722943722944</c:v>
                </c:pt>
                <c:pt idx="6">
                  <c:v>0.104761904761905</c:v>
                </c:pt>
                <c:pt idx="7">
                  <c:v>0.0634920634920635</c:v>
                </c:pt>
              </c:numCache>
            </c:numRef>
          </c:val>
        </c:ser>
        <c:axId val="447970040"/>
        <c:axId val="447973160"/>
      </c:radarChart>
      <c:catAx>
        <c:axId val="447970040"/>
        <c:scaling>
          <c:orientation val="minMax"/>
        </c:scaling>
        <c:axPos val="b"/>
        <c:majorGridlines/>
        <c:tickLblPos val="nextTo"/>
        <c:txPr>
          <a:bodyPr/>
          <a:lstStyle/>
          <a:p>
            <a:pPr>
              <a:defRPr lang="de-AT"/>
            </a:pPr>
            <a:endParaRPr lang="de-DE"/>
          </a:p>
        </c:txPr>
        <c:crossAx val="447973160"/>
        <c:crosses val="autoZero"/>
        <c:auto val="1"/>
        <c:lblAlgn val="ctr"/>
        <c:lblOffset val="100"/>
      </c:catAx>
      <c:valAx>
        <c:axId val="447973160"/>
        <c:scaling>
          <c:orientation val="minMax"/>
          <c:max val="1.0"/>
        </c:scaling>
        <c:axPos val="l"/>
        <c:majorGridlines/>
        <c:numFmt formatCode="0.00" sourceLinked="1"/>
        <c:majorTickMark val="cross"/>
        <c:tickLblPos val="nextTo"/>
        <c:txPr>
          <a:bodyPr/>
          <a:lstStyle/>
          <a:p>
            <a:pPr>
              <a:defRPr lang="de-AT"/>
            </a:pPr>
            <a:endParaRPr lang="de-DE"/>
          </a:p>
        </c:txPr>
        <c:crossAx val="447970040"/>
        <c:crosses val="autoZero"/>
        <c:crossBetween val="between"/>
      </c:valAx>
    </c:plotArea>
    <c:plotVisOnly val="1"/>
  </c:chart>
  <c:printSettings>
    <c:headerFooter/>
    <c:pageMargins b="1.0" l="0.75" r="0.75" t="1.0"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de-DE"/>
  <c:style val="18"/>
  <c:chart>
    <c:plotArea>
      <c:layout/>
      <c:radarChart>
        <c:radarStyle val="marker"/>
        <c:ser>
          <c:idx val="0"/>
          <c:order val="0"/>
          <c:marker>
            <c:symbol val="none"/>
          </c:marker>
          <c:cat>
            <c:strRef>
              <c:f>MOL!$C$6:$J$6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MOL!$C$83:$J$83</c:f>
              <c:numCache>
                <c:formatCode>0.00</c:formatCode>
                <c:ptCount val="8"/>
                <c:pt idx="0">
                  <c:v>0.714285714285714</c:v>
                </c:pt>
                <c:pt idx="1">
                  <c:v>0.609523809523809</c:v>
                </c:pt>
                <c:pt idx="2">
                  <c:v>0.584415584415584</c:v>
                </c:pt>
                <c:pt idx="3">
                  <c:v>0.653061224489796</c:v>
                </c:pt>
                <c:pt idx="4">
                  <c:v>0.593406593406593</c:v>
                </c:pt>
                <c:pt idx="5">
                  <c:v>0.492063492063492</c:v>
                </c:pt>
                <c:pt idx="6">
                  <c:v>0.642857142857143</c:v>
                </c:pt>
                <c:pt idx="7">
                  <c:v>0.795918367346939</c:v>
                </c:pt>
              </c:numCache>
            </c:numRef>
          </c:val>
        </c:ser>
        <c:ser>
          <c:idx val="1"/>
          <c:order val="1"/>
          <c:marker>
            <c:symbol val="none"/>
          </c:marker>
          <c:cat>
            <c:strRef>
              <c:f>MOL!$C$6:$J$6</c:f>
              <c:strCache>
                <c:ptCount val="8"/>
                <c:pt idx="0">
                  <c:v>Annehmlichkeit</c:v>
                </c:pt>
                <c:pt idx="1">
                  <c:v>Intuitivität</c:v>
                </c:pt>
                <c:pt idx="2">
                  <c:v>Deutlickeit</c:v>
                </c:pt>
                <c:pt idx="3">
                  <c:v>Lernaufwand</c:v>
                </c:pt>
                <c:pt idx="4">
                  <c:v>Potenzial</c:v>
                </c:pt>
                <c:pt idx="5">
                  <c:v>Effizienz</c:v>
                </c:pt>
                <c:pt idx="6">
                  <c:v>Kontextfähigkeit</c:v>
                </c:pt>
                <c:pt idx="7">
                  <c:v>Technischer Aufwand</c:v>
                </c:pt>
              </c:strCache>
            </c:strRef>
          </c:cat>
          <c:val>
            <c:numRef>
              <c:f>MOL!$C$84:$J$84</c:f>
              <c:numCache>
                <c:formatCode>0.00</c:formatCode>
                <c:ptCount val="8"/>
                <c:pt idx="0">
                  <c:v>0.0892857142857143</c:v>
                </c:pt>
                <c:pt idx="1">
                  <c:v>0.0253968253968254</c:v>
                </c:pt>
                <c:pt idx="2">
                  <c:v>0.121753246753247</c:v>
                </c:pt>
                <c:pt idx="3">
                  <c:v>0.108843537414966</c:v>
                </c:pt>
                <c:pt idx="4">
                  <c:v>0.123626373626374</c:v>
                </c:pt>
                <c:pt idx="5">
                  <c:v>0.041005291005291</c:v>
                </c:pt>
                <c:pt idx="6">
                  <c:v>0.107142857142857</c:v>
                </c:pt>
                <c:pt idx="7">
                  <c:v>0.0663265306122449</c:v>
                </c:pt>
              </c:numCache>
            </c:numRef>
          </c:val>
        </c:ser>
        <c:axId val="448000808"/>
        <c:axId val="448003928"/>
      </c:radarChart>
      <c:catAx>
        <c:axId val="448000808"/>
        <c:scaling>
          <c:orientation val="minMax"/>
        </c:scaling>
        <c:axPos val="b"/>
        <c:majorGridlines/>
        <c:tickLblPos val="nextTo"/>
        <c:txPr>
          <a:bodyPr/>
          <a:lstStyle/>
          <a:p>
            <a:pPr>
              <a:defRPr lang="de-AT"/>
            </a:pPr>
            <a:endParaRPr lang="de-DE"/>
          </a:p>
        </c:txPr>
        <c:crossAx val="448003928"/>
        <c:crosses val="autoZero"/>
        <c:auto val="1"/>
        <c:lblAlgn val="ctr"/>
        <c:lblOffset val="100"/>
      </c:catAx>
      <c:valAx>
        <c:axId val="448003928"/>
        <c:scaling>
          <c:orientation val="minMax"/>
          <c:max val="1.0"/>
        </c:scaling>
        <c:axPos val="l"/>
        <c:majorGridlines/>
        <c:numFmt formatCode="0.00" sourceLinked="1"/>
        <c:majorTickMark val="cross"/>
        <c:tickLblPos val="nextTo"/>
        <c:txPr>
          <a:bodyPr/>
          <a:lstStyle/>
          <a:p>
            <a:pPr>
              <a:defRPr lang="de-AT"/>
            </a:pPr>
            <a:endParaRPr lang="de-DE"/>
          </a:p>
        </c:txPr>
        <c:crossAx val="448000808"/>
        <c:crosses val="autoZero"/>
        <c:crossBetween val="between"/>
      </c:valAx>
    </c:plotArea>
    <c:plotVisOnly val="1"/>
  </c:chart>
  <c:printSettings>
    <c:headerFooter/>
    <c:pageMargins b="1.0" l="0.75" r="0.75" t="1.0" header="0.5" footer="0.5"/>
    <c:pageSetup/>
  </c:printSettings>
</c:chartSpace>
</file>

<file path=xl/drawings/_rels/drawing1.xml.rels><?xml version="1.0" encoding="UTF-8" standalone="yes"?>
<Relationships xmlns="http://schemas.openxmlformats.org/package/2006/relationships"><Relationship Id="rId6" Type="http://schemas.openxmlformats.org/officeDocument/2006/relationships/chart" Target="../charts/chart6.xml"/><Relationship Id="rId4" Type="http://schemas.openxmlformats.org/officeDocument/2006/relationships/chart" Target="../charts/chart4.xml"/><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5" Type="http://schemas.openxmlformats.org/officeDocument/2006/relationships/chart" Target="../charts/chart5.xml"/></Relationships>
</file>

<file path=xl/drawings/_rels/drawing2.xml.rels><?xml version="1.0" encoding="UTF-8" standalone="yes"?>
<Relationships xmlns="http://schemas.openxmlformats.org/package/2006/relationships"><Relationship Id="rId14" Type="http://schemas.openxmlformats.org/officeDocument/2006/relationships/chart" Target="../charts/chart20.xml"/><Relationship Id="rId20" Type="http://schemas.openxmlformats.org/officeDocument/2006/relationships/chart" Target="../charts/chart26.xml"/><Relationship Id="rId4" Type="http://schemas.openxmlformats.org/officeDocument/2006/relationships/chart" Target="../charts/chart10.xml"/><Relationship Id="rId21" Type="http://schemas.openxmlformats.org/officeDocument/2006/relationships/chart" Target="../charts/chart27.xml"/><Relationship Id="rId22" Type="http://schemas.openxmlformats.org/officeDocument/2006/relationships/chart" Target="../charts/chart28.xml"/><Relationship Id="rId23" Type="http://schemas.openxmlformats.org/officeDocument/2006/relationships/chart" Target="../charts/chart29.xml"/><Relationship Id="rId7" Type="http://schemas.openxmlformats.org/officeDocument/2006/relationships/chart" Target="../charts/chart13.xml"/><Relationship Id="rId11" Type="http://schemas.openxmlformats.org/officeDocument/2006/relationships/chart" Target="../charts/chart17.xml"/><Relationship Id="rId1" Type="http://schemas.openxmlformats.org/officeDocument/2006/relationships/chart" Target="../charts/chart7.xml"/><Relationship Id="rId24" Type="http://schemas.openxmlformats.org/officeDocument/2006/relationships/chart" Target="../charts/chart30.xml"/><Relationship Id="rId6" Type="http://schemas.openxmlformats.org/officeDocument/2006/relationships/chart" Target="../charts/chart12.xml"/><Relationship Id="rId16" Type="http://schemas.openxmlformats.org/officeDocument/2006/relationships/chart" Target="../charts/chart22.xml"/><Relationship Id="rId8" Type="http://schemas.openxmlformats.org/officeDocument/2006/relationships/chart" Target="../charts/chart14.xml"/><Relationship Id="rId13" Type="http://schemas.openxmlformats.org/officeDocument/2006/relationships/chart" Target="../charts/chart19.xml"/><Relationship Id="rId10" Type="http://schemas.openxmlformats.org/officeDocument/2006/relationships/chart" Target="../charts/chart16.xml"/><Relationship Id="rId5" Type="http://schemas.openxmlformats.org/officeDocument/2006/relationships/chart" Target="../charts/chart11.xml"/><Relationship Id="rId15" Type="http://schemas.openxmlformats.org/officeDocument/2006/relationships/chart" Target="../charts/chart21.xml"/><Relationship Id="rId12" Type="http://schemas.openxmlformats.org/officeDocument/2006/relationships/chart" Target="../charts/chart18.xml"/><Relationship Id="rId17" Type="http://schemas.openxmlformats.org/officeDocument/2006/relationships/chart" Target="../charts/chart23.xml"/><Relationship Id="rId19" Type="http://schemas.openxmlformats.org/officeDocument/2006/relationships/chart" Target="../charts/chart25.xml"/><Relationship Id="rId2" Type="http://schemas.openxmlformats.org/officeDocument/2006/relationships/chart" Target="../charts/chart8.xml"/><Relationship Id="rId9" Type="http://schemas.openxmlformats.org/officeDocument/2006/relationships/chart" Target="../charts/chart15.xml"/><Relationship Id="rId3" Type="http://schemas.openxmlformats.org/officeDocument/2006/relationships/chart" Target="../charts/chart9.xml"/><Relationship Id="rId18"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2.xml"/><Relationship Id="rId3" Type="http://schemas.openxmlformats.org/officeDocument/2006/relationships/chart" Target="../charts/chart33.xml"/><Relationship Id="rId1" Type="http://schemas.openxmlformats.org/officeDocument/2006/relationships/chart" Target="../charts/chart31.xml"/></Relationships>
</file>

<file path=xl/drawings/drawing1.xml><?xml version="1.0" encoding="utf-8"?>
<xdr:wsDr xmlns:xdr="http://schemas.openxmlformats.org/drawingml/2006/spreadsheetDrawing" xmlns:a="http://schemas.openxmlformats.org/drawingml/2006/main">
  <xdr:twoCellAnchor>
    <xdr:from>
      <xdr:col>5</xdr:col>
      <xdr:colOff>139399</xdr:colOff>
      <xdr:row>33</xdr:row>
      <xdr:rowOff>10282</xdr:rowOff>
    </xdr:from>
    <xdr:to>
      <xdr:col>12</xdr:col>
      <xdr:colOff>749301</xdr:colOff>
      <xdr:row>46</xdr:row>
      <xdr:rowOff>114300</xdr:rowOff>
    </xdr:to>
    <xdr:graphicFrame macro="">
      <xdr:nvGraphicFramePr>
        <xdr:cNvPr id="7" name="Diagramm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1473200</xdr:colOff>
      <xdr:row>16</xdr:row>
      <xdr:rowOff>63500</xdr:rowOff>
    </xdr:from>
    <xdr:to>
      <xdr:col>7</xdr:col>
      <xdr:colOff>520700</xdr:colOff>
      <xdr:row>30</xdr:row>
      <xdr:rowOff>114300</xdr:rowOff>
    </xdr:to>
    <xdr:graphicFrame macro="">
      <xdr:nvGraphicFramePr>
        <xdr:cNvPr id="13" name="Diagramm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292100</xdr:colOff>
      <xdr:row>92</xdr:row>
      <xdr:rowOff>152400</xdr:rowOff>
    </xdr:from>
    <xdr:to>
      <xdr:col>9</xdr:col>
      <xdr:colOff>228600</xdr:colOff>
      <xdr:row>109</xdr:row>
      <xdr:rowOff>165100</xdr:rowOff>
    </xdr:to>
    <xdr:graphicFrame macro="">
      <xdr:nvGraphicFramePr>
        <xdr:cNvPr id="5" name="Diagram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406400</xdr:colOff>
      <xdr:row>57</xdr:row>
      <xdr:rowOff>38100</xdr:rowOff>
    </xdr:from>
    <xdr:to>
      <xdr:col>12</xdr:col>
      <xdr:colOff>825500</xdr:colOff>
      <xdr:row>71</xdr:row>
      <xdr:rowOff>165100</xdr:rowOff>
    </xdr:to>
    <xdr:graphicFrame macro="">
      <xdr:nvGraphicFramePr>
        <xdr:cNvPr id="9" name="Diagramm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342900</xdr:colOff>
      <xdr:row>115</xdr:row>
      <xdr:rowOff>25400</xdr:rowOff>
    </xdr:from>
    <xdr:to>
      <xdr:col>12</xdr:col>
      <xdr:colOff>762000</xdr:colOff>
      <xdr:row>129</xdr:row>
      <xdr:rowOff>114300</xdr:rowOff>
    </xdr:to>
    <xdr:graphicFrame macro="">
      <xdr:nvGraphicFramePr>
        <xdr:cNvPr id="10" name="Diagramm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12700</xdr:colOff>
      <xdr:row>149</xdr:row>
      <xdr:rowOff>165100</xdr:rowOff>
    </xdr:from>
    <xdr:to>
      <xdr:col>9</xdr:col>
      <xdr:colOff>127000</xdr:colOff>
      <xdr:row>165</xdr:row>
      <xdr:rowOff>63500</xdr:rowOff>
    </xdr:to>
    <xdr:graphicFrame macro="">
      <xdr:nvGraphicFramePr>
        <xdr:cNvPr id="11" name="Diagramm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165</xdr:row>
      <xdr:rowOff>12700</xdr:rowOff>
    </xdr:from>
    <xdr:to>
      <xdr:col>2</xdr:col>
      <xdr:colOff>787400</xdr:colOff>
      <xdr:row>179</xdr:row>
      <xdr:rowOff>148167</xdr:rowOff>
    </xdr:to>
    <xdr:graphicFrame macro="">
      <xdr:nvGraphicFramePr>
        <xdr:cNvPr id="40" name="Diagramm 3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182</xdr:row>
      <xdr:rowOff>0</xdr:rowOff>
    </xdr:from>
    <xdr:to>
      <xdr:col>3</xdr:col>
      <xdr:colOff>16933</xdr:colOff>
      <xdr:row>196</xdr:row>
      <xdr:rowOff>135466</xdr:rowOff>
    </xdr:to>
    <xdr:graphicFrame macro="">
      <xdr:nvGraphicFramePr>
        <xdr:cNvPr id="41" name="Diagramm 4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948266</xdr:colOff>
      <xdr:row>182</xdr:row>
      <xdr:rowOff>0</xdr:rowOff>
    </xdr:from>
    <xdr:to>
      <xdr:col>8</xdr:col>
      <xdr:colOff>114300</xdr:colOff>
      <xdr:row>196</xdr:row>
      <xdr:rowOff>122766</xdr:rowOff>
    </xdr:to>
    <xdr:graphicFrame macro="">
      <xdr:nvGraphicFramePr>
        <xdr:cNvPr id="42" name="Diagramm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800100</xdr:colOff>
      <xdr:row>182</xdr:row>
      <xdr:rowOff>0</xdr:rowOff>
    </xdr:from>
    <xdr:to>
      <xdr:col>13</xdr:col>
      <xdr:colOff>262467</xdr:colOff>
      <xdr:row>196</xdr:row>
      <xdr:rowOff>135466</xdr:rowOff>
    </xdr:to>
    <xdr:graphicFrame macro="">
      <xdr:nvGraphicFramePr>
        <xdr:cNvPr id="43" name="Diagramm 4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199</xdr:row>
      <xdr:rowOff>0</xdr:rowOff>
    </xdr:from>
    <xdr:to>
      <xdr:col>2</xdr:col>
      <xdr:colOff>745067</xdr:colOff>
      <xdr:row>213</xdr:row>
      <xdr:rowOff>135467</xdr:rowOff>
    </xdr:to>
    <xdr:graphicFrame macro="">
      <xdr:nvGraphicFramePr>
        <xdr:cNvPr id="44" name="Diagramm 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198</xdr:row>
      <xdr:rowOff>165100</xdr:rowOff>
    </xdr:from>
    <xdr:to>
      <xdr:col>8</xdr:col>
      <xdr:colOff>84667</xdr:colOff>
      <xdr:row>213</xdr:row>
      <xdr:rowOff>122767</xdr:rowOff>
    </xdr:to>
    <xdr:graphicFrame macro="">
      <xdr:nvGraphicFramePr>
        <xdr:cNvPr id="45" name="Diagramm 4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800100</xdr:colOff>
      <xdr:row>198</xdr:row>
      <xdr:rowOff>165100</xdr:rowOff>
    </xdr:from>
    <xdr:to>
      <xdr:col>13</xdr:col>
      <xdr:colOff>313267</xdr:colOff>
      <xdr:row>213</xdr:row>
      <xdr:rowOff>122767</xdr:rowOff>
    </xdr:to>
    <xdr:graphicFrame macro="">
      <xdr:nvGraphicFramePr>
        <xdr:cNvPr id="46" name="Diagramm 4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0</xdr:colOff>
      <xdr:row>165</xdr:row>
      <xdr:rowOff>0</xdr:rowOff>
    </xdr:from>
    <xdr:to>
      <xdr:col>10</xdr:col>
      <xdr:colOff>321733</xdr:colOff>
      <xdr:row>179</xdr:row>
      <xdr:rowOff>135467</xdr:rowOff>
    </xdr:to>
    <xdr:graphicFrame macro="">
      <xdr:nvGraphicFramePr>
        <xdr:cNvPr id="47" name="Diagramm 4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216</xdr:row>
      <xdr:rowOff>0</xdr:rowOff>
    </xdr:from>
    <xdr:to>
      <xdr:col>3</xdr:col>
      <xdr:colOff>33865</xdr:colOff>
      <xdr:row>230</xdr:row>
      <xdr:rowOff>135467</xdr:rowOff>
    </xdr:to>
    <xdr:graphicFrame macro="">
      <xdr:nvGraphicFramePr>
        <xdr:cNvPr id="48" name="Diagramm 4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939800</xdr:colOff>
      <xdr:row>215</xdr:row>
      <xdr:rowOff>165100</xdr:rowOff>
    </xdr:from>
    <xdr:to>
      <xdr:col>8</xdr:col>
      <xdr:colOff>25400</xdr:colOff>
      <xdr:row>230</xdr:row>
      <xdr:rowOff>122767</xdr:rowOff>
    </xdr:to>
    <xdr:graphicFrame macro="">
      <xdr:nvGraphicFramePr>
        <xdr:cNvPr id="49" name="Diagramm 4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812800</xdr:colOff>
      <xdr:row>216</xdr:row>
      <xdr:rowOff>0</xdr:rowOff>
    </xdr:from>
    <xdr:to>
      <xdr:col>13</xdr:col>
      <xdr:colOff>541867</xdr:colOff>
      <xdr:row>230</xdr:row>
      <xdr:rowOff>135467</xdr:rowOff>
    </xdr:to>
    <xdr:graphicFrame macro="">
      <xdr:nvGraphicFramePr>
        <xdr:cNvPr id="50" name="Diagramm 4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233</xdr:row>
      <xdr:rowOff>0</xdr:rowOff>
    </xdr:from>
    <xdr:to>
      <xdr:col>2</xdr:col>
      <xdr:colOff>749300</xdr:colOff>
      <xdr:row>247</xdr:row>
      <xdr:rowOff>135466</xdr:rowOff>
    </xdr:to>
    <xdr:graphicFrame macro="">
      <xdr:nvGraphicFramePr>
        <xdr:cNvPr id="51" name="Diagramm 5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12700</xdr:colOff>
      <xdr:row>233</xdr:row>
      <xdr:rowOff>12700</xdr:rowOff>
    </xdr:from>
    <xdr:to>
      <xdr:col>8</xdr:col>
      <xdr:colOff>139700</xdr:colOff>
      <xdr:row>247</xdr:row>
      <xdr:rowOff>148166</xdr:rowOff>
    </xdr:to>
    <xdr:graphicFrame macro="">
      <xdr:nvGraphicFramePr>
        <xdr:cNvPr id="52" name="Diagramm 5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742950</xdr:colOff>
      <xdr:row>214</xdr:row>
      <xdr:rowOff>76200</xdr:rowOff>
    </xdr:from>
    <xdr:to>
      <xdr:col>20</xdr:col>
      <xdr:colOff>415925</xdr:colOff>
      <xdr:row>229</xdr:row>
      <xdr:rowOff>21167</xdr:rowOff>
    </xdr:to>
    <xdr:graphicFrame macro="">
      <xdr:nvGraphicFramePr>
        <xdr:cNvPr id="24" name="Diagramm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20</xdr:col>
      <xdr:colOff>752475</xdr:colOff>
      <xdr:row>214</xdr:row>
      <xdr:rowOff>47625</xdr:rowOff>
    </xdr:from>
    <xdr:to>
      <xdr:col>25</xdr:col>
      <xdr:colOff>425450</xdr:colOff>
      <xdr:row>228</xdr:row>
      <xdr:rowOff>183092</xdr:rowOff>
    </xdr:to>
    <xdr:graphicFrame macro="">
      <xdr:nvGraphicFramePr>
        <xdr:cNvPr id="25" name="Diagramm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16</xdr:col>
      <xdr:colOff>0</xdr:colOff>
      <xdr:row>232</xdr:row>
      <xdr:rowOff>0</xdr:rowOff>
    </xdr:from>
    <xdr:to>
      <xdr:col>21</xdr:col>
      <xdr:colOff>443442</xdr:colOff>
      <xdr:row>246</xdr:row>
      <xdr:rowOff>135467</xdr:rowOff>
    </xdr:to>
    <xdr:graphicFrame macro="">
      <xdr:nvGraphicFramePr>
        <xdr:cNvPr id="26" name="Diagramm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22</xdr:col>
      <xdr:colOff>0</xdr:colOff>
      <xdr:row>232</xdr:row>
      <xdr:rowOff>0</xdr:rowOff>
    </xdr:from>
    <xdr:to>
      <xdr:col>27</xdr:col>
      <xdr:colOff>443442</xdr:colOff>
      <xdr:row>246</xdr:row>
      <xdr:rowOff>135467</xdr:rowOff>
    </xdr:to>
    <xdr:graphicFrame macro="">
      <xdr:nvGraphicFramePr>
        <xdr:cNvPr id="27" name="Diagramm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279400</xdr:colOff>
      <xdr:row>102</xdr:row>
      <xdr:rowOff>50800</xdr:rowOff>
    </xdr:from>
    <xdr:to>
      <xdr:col>7</xdr:col>
      <xdr:colOff>685800</xdr:colOff>
      <xdr:row>115</xdr:row>
      <xdr:rowOff>127000</xdr:rowOff>
    </xdr:to>
    <xdr:graphicFrame macro="">
      <xdr:nvGraphicFramePr>
        <xdr:cNvPr id="30" name="Diagramm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3</xdr:col>
      <xdr:colOff>292100</xdr:colOff>
      <xdr:row>140</xdr:row>
      <xdr:rowOff>88900</xdr:rowOff>
    </xdr:from>
    <xdr:to>
      <xdr:col>7</xdr:col>
      <xdr:colOff>1016000</xdr:colOff>
      <xdr:row>153</xdr:row>
      <xdr:rowOff>165100</xdr:rowOff>
    </xdr:to>
    <xdr:graphicFrame macro="">
      <xdr:nvGraphicFramePr>
        <xdr:cNvPr id="31" name="Diagramm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xdr:col>
      <xdr:colOff>12700</xdr:colOff>
      <xdr:row>5</xdr:row>
      <xdr:rowOff>63500</xdr:rowOff>
    </xdr:from>
    <xdr:to>
      <xdr:col>7</xdr:col>
      <xdr:colOff>990599</xdr:colOff>
      <xdr:row>21</xdr:row>
      <xdr:rowOff>0</xdr:rowOff>
    </xdr:to>
    <xdr:graphicFrame macro="">
      <xdr:nvGraphicFramePr>
        <xdr:cNvPr id="32" name="Diagramm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xdr:col>
      <xdr:colOff>393700</xdr:colOff>
      <xdr:row>62</xdr:row>
      <xdr:rowOff>127000</xdr:rowOff>
    </xdr:from>
    <xdr:to>
      <xdr:col>7</xdr:col>
      <xdr:colOff>762000</xdr:colOff>
      <xdr:row>78</xdr:row>
      <xdr:rowOff>12700</xdr:rowOff>
    </xdr:to>
    <xdr:graphicFrame macro="">
      <xdr:nvGraphicFramePr>
        <xdr:cNvPr id="33" name="Diagramm 3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xdr:col>
      <xdr:colOff>342900</xdr:colOff>
      <xdr:row>29</xdr:row>
      <xdr:rowOff>88900</xdr:rowOff>
    </xdr:from>
    <xdr:to>
      <xdr:col>7</xdr:col>
      <xdr:colOff>787400</xdr:colOff>
      <xdr:row>44</xdr:row>
      <xdr:rowOff>165100</xdr:rowOff>
    </xdr:to>
    <xdr:graphicFrame macro="">
      <xdr:nvGraphicFramePr>
        <xdr:cNvPr id="34" name="Diagramm 3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xdr:col>
      <xdr:colOff>330200</xdr:colOff>
      <xdr:row>44</xdr:row>
      <xdr:rowOff>152400</xdr:rowOff>
    </xdr:from>
    <xdr:to>
      <xdr:col>7</xdr:col>
      <xdr:colOff>787400</xdr:colOff>
      <xdr:row>57</xdr:row>
      <xdr:rowOff>63500</xdr:rowOff>
    </xdr:to>
    <xdr:graphicFrame macro="">
      <xdr:nvGraphicFramePr>
        <xdr:cNvPr id="29" name="Diagramm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914400</xdr:colOff>
      <xdr:row>118</xdr:row>
      <xdr:rowOff>50800</xdr:rowOff>
    </xdr:from>
    <xdr:to>
      <xdr:col>4</xdr:col>
      <xdr:colOff>546100</xdr:colOff>
      <xdr:row>133</xdr:row>
      <xdr:rowOff>127000</xdr:rowOff>
    </xdr:to>
    <xdr:graphicFrame macro="">
      <xdr:nvGraphicFramePr>
        <xdr:cNvPr id="35" name="Diagramm 3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228600</xdr:colOff>
      <xdr:row>47</xdr:row>
      <xdr:rowOff>88900</xdr:rowOff>
    </xdr:from>
    <xdr:to>
      <xdr:col>8</xdr:col>
      <xdr:colOff>800100</xdr:colOff>
      <xdr:row>58</xdr:row>
      <xdr:rowOff>88900</xdr:rowOff>
    </xdr:to>
    <xdr:graphicFrame macro="">
      <xdr:nvGraphicFramePr>
        <xdr:cNvPr id="9" name="Diagramm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50800</xdr:colOff>
      <xdr:row>14</xdr:row>
      <xdr:rowOff>12700</xdr:rowOff>
    </xdr:from>
    <xdr:to>
      <xdr:col>8</xdr:col>
      <xdr:colOff>546100</xdr:colOff>
      <xdr:row>28</xdr:row>
      <xdr:rowOff>152400</xdr:rowOff>
    </xdr:to>
    <xdr:graphicFrame macro="">
      <xdr:nvGraphicFramePr>
        <xdr:cNvPr id="5" name="Diagram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317500</xdr:colOff>
      <xdr:row>31</xdr:row>
      <xdr:rowOff>38100</xdr:rowOff>
    </xdr:from>
    <xdr:to>
      <xdr:col>8</xdr:col>
      <xdr:colOff>520700</xdr:colOff>
      <xdr:row>45</xdr:row>
      <xdr:rowOff>12700</xdr:rowOff>
    </xdr:to>
    <xdr:graphicFrame macro="">
      <xdr:nvGraphicFramePr>
        <xdr:cNvPr id="10" name="Diagramm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BE2_data_etc/SBE_evaluierung/SBE_Eval_Auswertu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thivogt/Library/Mail%20Downloads/SBE_Eval_Auswertung_ann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Zusammenfassung"/>
      <sheetName val="Gewichte"/>
      <sheetName val="DHR"/>
      <sheetName val="MOL"/>
      <sheetName val="TPC"/>
      <sheetName val="Center"/>
      <sheetName val="Klima"/>
      <sheetName val="All_data"/>
      <sheetName val="Ranking_NEU"/>
    </sheetNames>
    <sheetDataSet>
      <sheetData sheetId="0"/>
      <sheetData sheetId="1"/>
      <sheetData sheetId="2"/>
      <sheetData sheetId="3"/>
      <sheetData sheetId="4"/>
      <sheetData sheetId="5"/>
      <sheetData sheetId="6"/>
      <sheetData sheetId="7"/>
      <sheetData sheetId="8">
        <row r="9">
          <cell r="A9" t="str">
            <v>Annehmlichkeit</v>
          </cell>
        </row>
        <row r="53">
          <cell r="A53" t="str">
            <v>MOL 3</v>
          </cell>
          <cell r="B53">
            <v>0.64340468559218555</v>
          </cell>
        </row>
        <row r="54">
          <cell r="A54" t="str">
            <v>Center 2</v>
          </cell>
          <cell r="B54">
            <v>0.66534457605886177</v>
          </cell>
        </row>
        <row r="55">
          <cell r="A55" t="str">
            <v>DHR</v>
          </cell>
          <cell r="B55">
            <v>0.66780045351473916</v>
          </cell>
        </row>
        <row r="56">
          <cell r="A56" t="str">
            <v>MOL 2</v>
          </cell>
          <cell r="B56">
            <v>0.69145100930815229</v>
          </cell>
        </row>
        <row r="57">
          <cell r="A57" t="str">
            <v>Center 1</v>
          </cell>
          <cell r="B57">
            <v>0.6984322895824997</v>
          </cell>
        </row>
        <row r="58">
          <cell r="A58" t="str">
            <v>MOL 1</v>
          </cell>
          <cell r="B58">
            <v>0.72434807256235834</v>
          </cell>
        </row>
        <row r="59">
          <cell r="A59" t="str">
            <v>TPC 2</v>
          </cell>
          <cell r="B59">
            <v>0.75231017620723495</v>
          </cell>
        </row>
        <row r="60">
          <cell r="A60" t="str">
            <v>TPC 1</v>
          </cell>
          <cell r="B60">
            <v>0.75761183261183263</v>
          </cell>
        </row>
        <row r="61">
          <cell r="A61" t="str">
            <v>TPC IEM</v>
          </cell>
          <cell r="B61">
            <v>0.76722444222444219</v>
          </cell>
        </row>
        <row r="62">
          <cell r="A62" t="str">
            <v>Klima 1</v>
          </cell>
          <cell r="B62">
            <v>0.77886696636696651</v>
          </cell>
        </row>
        <row r="63">
          <cell r="A63" t="str">
            <v>TPC 3</v>
          </cell>
          <cell r="B63">
            <v>0.85206807081807068</v>
          </cell>
        </row>
        <row r="64">
          <cell r="A64" t="str">
            <v>Center 3</v>
          </cell>
          <cell r="B64">
            <v>0.88401360544217678</v>
          </cell>
        </row>
        <row r="65">
          <cell r="A65" t="str">
            <v>Klima 2</v>
          </cell>
          <cell r="B65">
            <v>0.89305555555555538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Zusammenfassung"/>
      <sheetName val="Gewichte"/>
      <sheetName val="DHR"/>
      <sheetName val="MOL"/>
      <sheetName val="TPC"/>
      <sheetName val="Center"/>
      <sheetName val="Klima"/>
      <sheetName val="All_data"/>
    </sheetNames>
    <sheetDataSet>
      <sheetData sheetId="0">
        <row r="9">
          <cell r="A9" t="str">
            <v>Klima/ Team2</v>
          </cell>
          <cell r="B9">
            <v>0.88622904872904873</v>
          </cell>
        </row>
        <row r="10">
          <cell r="A10" t="str">
            <v>Center/ Team3</v>
          </cell>
          <cell r="B10">
            <v>0.87636054421768717</v>
          </cell>
        </row>
        <row r="11">
          <cell r="A11" t="str">
            <v>TPC/ Team 3</v>
          </cell>
          <cell r="B11">
            <v>0.85065975690975693</v>
          </cell>
        </row>
        <row r="12">
          <cell r="A12" t="str">
            <v>Klima/ Team1</v>
          </cell>
          <cell r="B12">
            <v>0.77434163059163064</v>
          </cell>
        </row>
        <row r="13">
          <cell r="A13" t="str">
            <v>TPC/ IEM</v>
          </cell>
          <cell r="B13">
            <v>0.76084748584748585</v>
          </cell>
        </row>
        <row r="14">
          <cell r="A14" t="str">
            <v xml:space="preserve">TPC/ Team2 </v>
          </cell>
          <cell r="B14">
            <v>0.75106111889200133</v>
          </cell>
        </row>
        <row r="15">
          <cell r="A15" t="str">
            <v>TPC/ Team1</v>
          </cell>
          <cell r="B15">
            <v>0.74940476190476191</v>
          </cell>
        </row>
        <row r="16">
          <cell r="A16" t="str">
            <v>MOL/Team 1</v>
          </cell>
          <cell r="B16">
            <v>0.7143694599051742</v>
          </cell>
        </row>
        <row r="17">
          <cell r="A17" t="str">
            <v>Center/ Team 1</v>
          </cell>
          <cell r="B17">
            <v>0.69794688708816865</v>
          </cell>
        </row>
        <row r="18">
          <cell r="A18" t="str">
            <v>MOL/ Team2</v>
          </cell>
          <cell r="B18">
            <v>0.68338037623751924</v>
          </cell>
        </row>
        <row r="19">
          <cell r="A19" t="str">
            <v>Center/ Team2</v>
          </cell>
          <cell r="B19">
            <v>0.66471227185512893</v>
          </cell>
        </row>
        <row r="20">
          <cell r="A20" t="str">
            <v>DHR/IEM</v>
          </cell>
          <cell r="B20">
            <v>0.65882678829107399</v>
          </cell>
        </row>
        <row r="21">
          <cell r="A21" t="str">
            <v>MOL/ Team3</v>
          </cell>
          <cell r="B21">
            <v>0.64370161088911082</v>
          </cell>
        </row>
      </sheetData>
      <sheetData sheetId="1" refreshError="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T179"/>
  <sheetViews>
    <sheetView zoomScaleNormal="70" zoomScalePageLayoutView="70" workbookViewId="0">
      <selection activeCell="A53" sqref="A53:M53"/>
    </sheetView>
  </sheetViews>
  <sheetFormatPr baseColWidth="10" defaultColWidth="10.83203125" defaultRowHeight="14"/>
  <cols>
    <col min="1" max="1" width="23.5" style="50" customWidth="1"/>
    <col min="2" max="2" width="4.5" style="50" customWidth="1"/>
    <col min="3" max="3" width="7.83203125" style="50" customWidth="1"/>
    <col min="4" max="4" width="10.1640625" style="50" customWidth="1"/>
    <col min="5" max="5" width="9" style="50" customWidth="1"/>
    <col min="6" max="6" width="9.83203125" style="50" customWidth="1"/>
    <col min="7" max="7" width="7.83203125" style="50" customWidth="1"/>
    <col min="8" max="8" width="8.1640625" style="50" customWidth="1"/>
    <col min="9" max="10" width="5.6640625" style="50" bestFit="1" customWidth="1"/>
    <col min="11" max="11" width="7.6640625" style="50" bestFit="1" customWidth="1"/>
    <col min="12" max="12" width="9.6640625" style="50" customWidth="1"/>
    <col min="13" max="13" width="12.33203125" style="50" customWidth="1"/>
    <col min="14" max="17" width="6.1640625" style="50" bestFit="1" customWidth="1"/>
    <col min="18" max="18" width="10.83203125" style="50"/>
    <col min="19" max="19" width="23.5" style="50" bestFit="1" customWidth="1"/>
    <col min="20" max="20" width="6.1640625" style="50" customWidth="1"/>
    <col min="21" max="16384" width="10.83203125" style="50"/>
  </cols>
  <sheetData>
    <row r="1" spans="1:19" ht="18">
      <c r="A1" s="59" t="s">
        <v>165</v>
      </c>
    </row>
    <row r="2" spans="1:19" ht="18">
      <c r="A2" s="61" t="s">
        <v>38</v>
      </c>
      <c r="E2" s="58"/>
      <c r="F2" s="58"/>
      <c r="G2" s="58"/>
      <c r="H2" s="58"/>
      <c r="I2" s="58"/>
      <c r="J2" s="58"/>
      <c r="K2" s="58"/>
      <c r="L2" s="58"/>
      <c r="M2" s="58"/>
      <c r="N2" s="58"/>
      <c r="O2" s="58"/>
      <c r="P2" s="58"/>
      <c r="Q2" s="58"/>
      <c r="R2" s="58"/>
    </row>
    <row r="3" spans="1:19" ht="44" customHeight="1">
      <c r="A3" s="284" t="s">
        <v>11</v>
      </c>
      <c r="B3" s="284"/>
      <c r="C3" s="284"/>
      <c r="D3" s="284"/>
      <c r="E3" s="284"/>
      <c r="F3" s="284"/>
      <c r="G3" s="284"/>
      <c r="H3" s="284"/>
      <c r="I3" s="284"/>
      <c r="J3" s="284"/>
      <c r="K3" s="284"/>
      <c r="L3" s="284"/>
      <c r="M3" s="284"/>
      <c r="N3" s="58"/>
      <c r="O3" s="58"/>
      <c r="P3" s="58"/>
      <c r="Q3" s="58"/>
      <c r="R3" s="58"/>
    </row>
    <row r="4" spans="1:19" ht="18">
      <c r="A4" s="58" t="s">
        <v>39</v>
      </c>
    </row>
    <row r="6" spans="1:19" ht="15">
      <c r="A6" s="53" t="s">
        <v>75</v>
      </c>
      <c r="B6" s="53"/>
      <c r="C6" s="53" t="s">
        <v>166</v>
      </c>
      <c r="D6" s="53" t="s">
        <v>167</v>
      </c>
      <c r="E6" s="53" t="s">
        <v>168</v>
      </c>
      <c r="F6" s="53" t="s">
        <v>48</v>
      </c>
      <c r="G6" s="53" t="s">
        <v>159</v>
      </c>
      <c r="H6" s="53" t="s">
        <v>160</v>
      </c>
      <c r="I6" s="53" t="s">
        <v>161</v>
      </c>
      <c r="J6" s="53" t="s">
        <v>162</v>
      </c>
      <c r="K6" s="53" t="s">
        <v>64</v>
      </c>
      <c r="L6" s="53" t="s">
        <v>65</v>
      </c>
      <c r="M6" s="53" t="s">
        <v>66</v>
      </c>
      <c r="N6" s="53" t="s">
        <v>67</v>
      </c>
      <c r="O6" s="53" t="s">
        <v>68</v>
      </c>
      <c r="P6" s="53" t="s">
        <v>69</v>
      </c>
      <c r="Q6" s="57" t="s">
        <v>92</v>
      </c>
    </row>
    <row r="7" spans="1:19" ht="15">
      <c r="A7" s="54" t="s">
        <v>76</v>
      </c>
      <c r="B7" s="53" t="s">
        <v>77</v>
      </c>
      <c r="C7" s="62">
        <f>100/1000*25</f>
        <v>2.5</v>
      </c>
      <c r="D7" s="63">
        <f>100/115*15</f>
        <v>13.043478260869565</v>
      </c>
      <c r="E7" s="63">
        <v>2</v>
      </c>
      <c r="F7" s="63">
        <v>25</v>
      </c>
      <c r="G7" s="63">
        <v>10</v>
      </c>
      <c r="H7" s="63">
        <f>100/30*1</f>
        <v>3.3333333333333335</v>
      </c>
      <c r="I7" s="63">
        <v>20</v>
      </c>
      <c r="J7" s="63">
        <v>12.5</v>
      </c>
      <c r="K7" s="63">
        <v>10</v>
      </c>
      <c r="L7" s="63">
        <f>5/44*100</f>
        <v>11.363636363636363</v>
      </c>
      <c r="M7" s="63">
        <v>30</v>
      </c>
      <c r="N7" s="63">
        <f>3/24*100</f>
        <v>12.5</v>
      </c>
      <c r="O7" s="63">
        <v>10</v>
      </c>
      <c r="P7" s="63">
        <v>5</v>
      </c>
      <c r="Q7" s="64">
        <f>SUM(C7:P7)/14</f>
        <v>11.945746282702803</v>
      </c>
      <c r="R7" s="50">
        <f>Q7/100</f>
        <v>0.11945746282702803</v>
      </c>
    </row>
    <row r="8" spans="1:19" ht="15">
      <c r="A8" s="54" t="s">
        <v>79</v>
      </c>
      <c r="B8" s="53" t="s">
        <v>80</v>
      </c>
      <c r="C8" s="62">
        <f>100/1000*50</f>
        <v>5</v>
      </c>
      <c r="D8" s="63">
        <f>100/115*5</f>
        <v>4.3478260869565215</v>
      </c>
      <c r="E8" s="63">
        <v>2</v>
      </c>
      <c r="F8" s="63">
        <v>10</v>
      </c>
      <c r="G8" s="63">
        <v>20</v>
      </c>
      <c r="H8" s="63">
        <f>100/30*1</f>
        <v>3.3333333333333335</v>
      </c>
      <c r="I8" s="63">
        <v>20</v>
      </c>
      <c r="J8" s="63">
        <v>12.5</v>
      </c>
      <c r="K8" s="63">
        <v>20</v>
      </c>
      <c r="L8" s="63">
        <f>3/44*100</f>
        <v>6.8181818181818175</v>
      </c>
      <c r="M8" s="63">
        <v>5</v>
      </c>
      <c r="N8" s="63">
        <f>3/24*100</f>
        <v>12.5</v>
      </c>
      <c r="O8" s="63">
        <v>5</v>
      </c>
      <c r="P8" s="63">
        <v>15</v>
      </c>
      <c r="Q8" s="64">
        <f t="shared" ref="Q8:Q14" si="0">SUM(C8:P8)/14</f>
        <v>10.107095802747978</v>
      </c>
      <c r="R8" s="50">
        <f t="shared" ref="R8:R14" si="1">Q8/100</f>
        <v>0.10107095802747977</v>
      </c>
    </row>
    <row r="9" spans="1:19" ht="15">
      <c r="A9" s="54" t="s">
        <v>81</v>
      </c>
      <c r="B9" s="53" t="s">
        <v>82</v>
      </c>
      <c r="C9" s="62">
        <f>100/1000*100</f>
        <v>10</v>
      </c>
      <c r="D9" s="63">
        <f>100/115*25</f>
        <v>21.739130434782609</v>
      </c>
      <c r="E9" s="63">
        <v>30</v>
      </c>
      <c r="F9" s="63">
        <v>15</v>
      </c>
      <c r="G9" s="63">
        <v>10</v>
      </c>
      <c r="H9" s="63">
        <f>100/30*8</f>
        <v>26.666666666666668</v>
      </c>
      <c r="I9" s="63">
        <v>15</v>
      </c>
      <c r="J9" s="63">
        <v>12.5</v>
      </c>
      <c r="K9" s="63">
        <v>10</v>
      </c>
      <c r="L9" s="63">
        <f>7/44*100</f>
        <v>15.909090909090908</v>
      </c>
      <c r="M9" s="63">
        <v>30</v>
      </c>
      <c r="N9" s="63">
        <f>5/24*100</f>
        <v>20.833333333333336</v>
      </c>
      <c r="O9" s="63">
        <v>30</v>
      </c>
      <c r="P9" s="63">
        <v>20</v>
      </c>
      <c r="Q9" s="64">
        <f t="shared" si="0"/>
        <v>19.117730095990964</v>
      </c>
      <c r="R9" s="50">
        <f t="shared" si="1"/>
        <v>0.19117730095990965</v>
      </c>
    </row>
    <row r="10" spans="1:19" ht="15">
      <c r="A10" s="54" t="s">
        <v>83</v>
      </c>
      <c r="B10" s="53" t="s">
        <v>84</v>
      </c>
      <c r="C10" s="62">
        <f>100/1000*100</f>
        <v>10</v>
      </c>
      <c r="D10" s="63">
        <f>100/115*20</f>
        <v>17.391304347826086</v>
      </c>
      <c r="E10" s="63">
        <v>2</v>
      </c>
      <c r="F10" s="63">
        <v>5</v>
      </c>
      <c r="G10" s="63">
        <v>5</v>
      </c>
      <c r="H10" s="63">
        <f>100/30*4</f>
        <v>13.333333333333334</v>
      </c>
      <c r="I10" s="63">
        <v>10</v>
      </c>
      <c r="J10" s="63">
        <v>12.5</v>
      </c>
      <c r="K10" s="63">
        <v>20</v>
      </c>
      <c r="L10" s="63">
        <f>4/44*100</f>
        <v>9.0909090909090917</v>
      </c>
      <c r="M10" s="63">
        <v>5</v>
      </c>
      <c r="N10" s="63">
        <f>2/24*100</f>
        <v>8.3333333333333321</v>
      </c>
      <c r="O10" s="63">
        <v>5</v>
      </c>
      <c r="P10" s="63">
        <v>10</v>
      </c>
      <c r="Q10" s="64">
        <f t="shared" si="0"/>
        <v>9.4749200075287039</v>
      </c>
      <c r="R10" s="50">
        <f t="shared" si="1"/>
        <v>9.4749200075287032E-2</v>
      </c>
    </row>
    <row r="11" spans="1:19" ht="15">
      <c r="A11" s="54" t="s">
        <v>85</v>
      </c>
      <c r="B11" s="53" t="s">
        <v>86</v>
      </c>
      <c r="C11" s="62">
        <f>100/1000*325</f>
        <v>32.5</v>
      </c>
      <c r="D11" s="63">
        <f>100/115*15</f>
        <v>13.043478260869565</v>
      </c>
      <c r="E11" s="63">
        <v>30</v>
      </c>
      <c r="F11" s="63">
        <v>5</v>
      </c>
      <c r="G11" s="63">
        <v>10</v>
      </c>
      <c r="H11" s="63">
        <f>100/30*10</f>
        <v>33.333333333333336</v>
      </c>
      <c r="I11" s="63">
        <v>15</v>
      </c>
      <c r="J11" s="63">
        <v>12.5</v>
      </c>
      <c r="K11" s="63">
        <v>20</v>
      </c>
      <c r="L11" s="63">
        <f>10/44*100</f>
        <v>22.727272727272727</v>
      </c>
      <c r="M11" s="63">
        <v>10</v>
      </c>
      <c r="N11" s="63">
        <f>4/24*100</f>
        <v>16.666666666666664</v>
      </c>
      <c r="O11" s="63">
        <v>10</v>
      </c>
      <c r="P11" s="63">
        <v>10</v>
      </c>
      <c r="Q11" s="64">
        <f t="shared" si="0"/>
        <v>17.197910784867307</v>
      </c>
      <c r="R11" s="50">
        <f t="shared" si="1"/>
        <v>0.17197910784867307</v>
      </c>
    </row>
    <row r="12" spans="1:19" ht="15">
      <c r="A12" s="54" t="s">
        <v>87</v>
      </c>
      <c r="B12" s="53" t="s">
        <v>88</v>
      </c>
      <c r="C12" s="62">
        <f>100/1000*150</f>
        <v>15</v>
      </c>
      <c r="D12" s="63">
        <f>100/115*20</f>
        <v>17.391304347826086</v>
      </c>
      <c r="E12" s="63">
        <v>2</v>
      </c>
      <c r="F12" s="63">
        <v>10</v>
      </c>
      <c r="G12" s="63">
        <v>10</v>
      </c>
      <c r="H12" s="63">
        <f>100/30*2</f>
        <v>6.666666666666667</v>
      </c>
      <c r="I12" s="63">
        <v>5</v>
      </c>
      <c r="J12" s="63">
        <v>12.5</v>
      </c>
      <c r="K12" s="63">
        <v>5</v>
      </c>
      <c r="L12" s="63">
        <f>8/44*100</f>
        <v>18.181818181818183</v>
      </c>
      <c r="M12" s="63">
        <v>5</v>
      </c>
      <c r="N12" s="63">
        <f>2/24*100</f>
        <v>8.3333333333333321</v>
      </c>
      <c r="O12" s="63">
        <v>15</v>
      </c>
      <c r="P12" s="63">
        <v>15</v>
      </c>
      <c r="Q12" s="64">
        <f t="shared" si="0"/>
        <v>10.362365894974589</v>
      </c>
      <c r="R12" s="50">
        <f t="shared" si="1"/>
        <v>0.10362365894974589</v>
      </c>
    </row>
    <row r="13" spans="1:19" ht="15">
      <c r="A13" s="54" t="s">
        <v>89</v>
      </c>
      <c r="B13" s="53" t="s">
        <v>90</v>
      </c>
      <c r="C13" s="62">
        <f>100/1000*200</f>
        <v>20</v>
      </c>
      <c r="D13" s="63">
        <f>100/115*10</f>
        <v>8.695652173913043</v>
      </c>
      <c r="E13" s="63">
        <v>30</v>
      </c>
      <c r="F13" s="63">
        <v>25</v>
      </c>
      <c r="G13" s="63">
        <v>5</v>
      </c>
      <c r="H13" s="63">
        <f>100/30*1</f>
        <v>3.3333333333333335</v>
      </c>
      <c r="I13" s="63">
        <v>15</v>
      </c>
      <c r="J13" s="63">
        <v>12.5</v>
      </c>
      <c r="K13" s="63">
        <v>10</v>
      </c>
      <c r="L13" s="63">
        <f>2/44*100</f>
        <v>4.5454545454545459</v>
      </c>
      <c r="M13" s="63">
        <v>5</v>
      </c>
      <c r="N13" s="63">
        <f>4/24*100</f>
        <v>16.666666666666664</v>
      </c>
      <c r="O13" s="63">
        <v>15</v>
      </c>
      <c r="P13" s="63">
        <v>5</v>
      </c>
      <c r="Q13" s="65">
        <f t="shared" si="0"/>
        <v>12.552936194240541</v>
      </c>
      <c r="R13" s="50">
        <f t="shared" si="1"/>
        <v>0.12552936194240541</v>
      </c>
    </row>
    <row r="14" spans="1:19" ht="15">
      <c r="A14" s="54" t="s">
        <v>91</v>
      </c>
      <c r="B14" s="53" t="s">
        <v>78</v>
      </c>
      <c r="C14" s="62">
        <f>100/1000*50</f>
        <v>5</v>
      </c>
      <c r="D14" s="63">
        <f>100/115*5</f>
        <v>4.3478260869565215</v>
      </c>
      <c r="E14" s="63">
        <v>2</v>
      </c>
      <c r="F14" s="63">
        <v>5</v>
      </c>
      <c r="G14" s="63">
        <v>30</v>
      </c>
      <c r="H14" s="63">
        <f>100/30*3</f>
        <v>10</v>
      </c>
      <c r="I14" s="63">
        <v>0</v>
      </c>
      <c r="J14" s="63">
        <v>12.5</v>
      </c>
      <c r="K14" s="63">
        <v>5</v>
      </c>
      <c r="L14" s="63">
        <f>5/44*100</f>
        <v>11.363636363636363</v>
      </c>
      <c r="M14" s="63">
        <v>10</v>
      </c>
      <c r="N14" s="63">
        <f>1/24*100</f>
        <v>4.1666666666666661</v>
      </c>
      <c r="O14" s="63">
        <v>10</v>
      </c>
      <c r="P14" s="63">
        <v>20</v>
      </c>
      <c r="Q14" s="66">
        <f t="shared" si="0"/>
        <v>9.2412949369471118</v>
      </c>
      <c r="R14" s="50">
        <f t="shared" si="1"/>
        <v>9.2412949369471115E-2</v>
      </c>
    </row>
    <row r="15" spans="1:19">
      <c r="C15" s="60">
        <f t="shared" ref="C15:R15" si="2">SUM(C7:C14)</f>
        <v>100</v>
      </c>
      <c r="D15" s="60">
        <f t="shared" si="2"/>
        <v>100</v>
      </c>
      <c r="E15" s="60">
        <f t="shared" si="2"/>
        <v>100</v>
      </c>
      <c r="F15" s="60">
        <f t="shared" si="2"/>
        <v>100</v>
      </c>
      <c r="G15" s="60">
        <f t="shared" si="2"/>
        <v>100</v>
      </c>
      <c r="H15" s="60">
        <f t="shared" si="2"/>
        <v>100</v>
      </c>
      <c r="I15" s="60">
        <f t="shared" si="2"/>
        <v>100</v>
      </c>
      <c r="J15" s="60">
        <f t="shared" si="2"/>
        <v>100</v>
      </c>
      <c r="K15" s="60">
        <f t="shared" si="2"/>
        <v>100</v>
      </c>
      <c r="L15" s="60">
        <f t="shared" si="2"/>
        <v>100</v>
      </c>
      <c r="M15" s="60">
        <f t="shared" si="2"/>
        <v>100</v>
      </c>
      <c r="N15" s="60">
        <f t="shared" si="2"/>
        <v>100.00000000000001</v>
      </c>
      <c r="O15" s="60">
        <f t="shared" si="2"/>
        <v>100</v>
      </c>
      <c r="P15" s="60">
        <f t="shared" si="2"/>
        <v>100</v>
      </c>
      <c r="Q15" s="65">
        <f t="shared" si="2"/>
        <v>100</v>
      </c>
      <c r="R15" s="188">
        <f t="shared" si="2"/>
        <v>1</v>
      </c>
    </row>
    <row r="16" spans="1:19">
      <c r="C16" s="60"/>
      <c r="D16" s="60"/>
      <c r="E16" s="60"/>
      <c r="F16" s="60"/>
      <c r="G16" s="60"/>
      <c r="H16" s="60"/>
      <c r="I16" s="60"/>
      <c r="J16" s="60"/>
      <c r="K16" s="60"/>
      <c r="L16" s="60"/>
      <c r="M16" s="60"/>
      <c r="N16" s="60"/>
      <c r="O16" s="60"/>
      <c r="P16" s="60"/>
      <c r="Q16" s="188"/>
      <c r="R16" s="188"/>
      <c r="S16" s="189"/>
    </row>
    <row r="17" spans="3:20">
      <c r="C17" s="60"/>
      <c r="D17" s="60"/>
      <c r="E17" s="60"/>
      <c r="F17" s="60"/>
      <c r="G17" s="60"/>
      <c r="H17" s="60"/>
      <c r="I17" s="60"/>
      <c r="J17" s="60"/>
      <c r="K17" s="60"/>
      <c r="L17" s="60"/>
      <c r="M17" s="60"/>
      <c r="N17" s="60"/>
      <c r="O17" s="60"/>
      <c r="P17" s="60"/>
      <c r="Q17" s="60"/>
      <c r="R17" s="188"/>
      <c r="S17" s="188"/>
      <c r="T17" s="189"/>
    </row>
    <row r="18" spans="3:20">
      <c r="C18" s="60"/>
      <c r="D18" s="60"/>
      <c r="E18" s="60"/>
      <c r="F18" s="60"/>
      <c r="G18" s="60"/>
      <c r="H18" s="60"/>
      <c r="I18" s="60"/>
      <c r="J18" s="60"/>
      <c r="K18" s="60"/>
      <c r="L18" s="60"/>
      <c r="M18" s="60"/>
      <c r="N18" s="60"/>
      <c r="O18" s="60"/>
      <c r="P18" s="60"/>
      <c r="Q18" s="188"/>
      <c r="R18" s="188"/>
      <c r="S18" s="189"/>
    </row>
    <row r="19" spans="3:20">
      <c r="C19" s="60"/>
      <c r="D19" s="60"/>
      <c r="E19" s="60"/>
      <c r="F19" s="60"/>
      <c r="G19" s="60"/>
      <c r="H19" s="60"/>
      <c r="I19" s="60"/>
      <c r="J19" s="60"/>
      <c r="K19" s="60"/>
      <c r="L19" s="60"/>
      <c r="M19" s="60"/>
      <c r="N19" s="60"/>
      <c r="O19" s="60"/>
      <c r="P19" s="60"/>
      <c r="Q19" s="188"/>
      <c r="R19" s="188"/>
      <c r="S19" s="189"/>
    </row>
    <row r="20" spans="3:20">
      <c r="C20" s="60"/>
      <c r="D20" s="60"/>
      <c r="E20" s="60"/>
      <c r="F20" s="60"/>
      <c r="G20" s="60"/>
      <c r="H20" s="60"/>
      <c r="I20" s="60"/>
      <c r="J20" s="60"/>
      <c r="K20" s="60"/>
      <c r="L20" s="60"/>
      <c r="M20" s="60"/>
      <c r="N20" s="60"/>
      <c r="O20" s="60"/>
      <c r="P20" s="60"/>
      <c r="Q20" s="188"/>
      <c r="R20" s="188"/>
      <c r="S20" s="189"/>
    </row>
    <row r="21" spans="3:20">
      <c r="C21" s="60"/>
      <c r="D21" s="60"/>
      <c r="E21" s="60"/>
      <c r="F21" s="60"/>
      <c r="G21" s="60"/>
      <c r="H21" s="60"/>
      <c r="I21" s="60"/>
      <c r="J21" s="60"/>
      <c r="K21" s="60"/>
      <c r="L21" s="60"/>
      <c r="M21" s="60"/>
      <c r="N21" s="60"/>
      <c r="O21" s="60"/>
      <c r="P21" s="60"/>
      <c r="Q21" s="188"/>
      <c r="R21" s="188"/>
      <c r="S21" s="189"/>
    </row>
    <row r="22" spans="3:20">
      <c r="C22" s="60"/>
      <c r="D22" s="60"/>
      <c r="E22" s="60"/>
      <c r="F22" s="60"/>
      <c r="G22" s="60"/>
      <c r="H22" s="60"/>
      <c r="I22" s="60"/>
      <c r="J22" s="60"/>
      <c r="K22" s="60"/>
      <c r="L22" s="60"/>
      <c r="M22" s="60"/>
      <c r="N22" s="60"/>
      <c r="O22" s="60"/>
      <c r="P22" s="60"/>
      <c r="Q22" s="188"/>
      <c r="R22" s="188"/>
      <c r="S22" s="189"/>
    </row>
    <row r="23" spans="3:20">
      <c r="C23" s="60"/>
      <c r="D23" s="60"/>
      <c r="E23" s="60"/>
      <c r="F23" s="60"/>
      <c r="G23" s="60"/>
      <c r="H23" s="60"/>
      <c r="I23" s="60"/>
      <c r="J23" s="60"/>
      <c r="K23" s="60"/>
      <c r="L23" s="60"/>
      <c r="M23" s="60"/>
      <c r="N23" s="60"/>
      <c r="O23" s="60"/>
      <c r="P23" s="60"/>
      <c r="Q23" s="188"/>
      <c r="R23" s="188"/>
      <c r="S23" s="189"/>
    </row>
    <row r="24" spans="3:20">
      <c r="C24" s="60"/>
      <c r="D24" s="60"/>
      <c r="E24" s="60"/>
      <c r="F24" s="60"/>
      <c r="G24" s="60"/>
      <c r="H24" s="60"/>
      <c r="I24" s="60"/>
      <c r="J24" s="60"/>
      <c r="K24" s="60"/>
      <c r="L24" s="60"/>
      <c r="M24" s="60"/>
      <c r="N24" s="60"/>
      <c r="O24" s="60"/>
      <c r="P24" s="60"/>
      <c r="Q24" s="188"/>
      <c r="R24" s="188"/>
      <c r="S24" s="189"/>
    </row>
    <row r="25" spans="3:20">
      <c r="C25" s="60"/>
      <c r="D25" s="60"/>
      <c r="E25" s="60"/>
      <c r="F25" s="60"/>
      <c r="G25" s="60"/>
      <c r="H25" s="60"/>
      <c r="I25" s="60"/>
      <c r="J25" s="60"/>
      <c r="K25" s="60"/>
      <c r="L25" s="60"/>
      <c r="M25" s="60"/>
      <c r="N25" s="60"/>
      <c r="O25" s="60"/>
      <c r="P25" s="60"/>
      <c r="Q25" s="188"/>
      <c r="R25" s="188"/>
      <c r="S25" s="189"/>
    </row>
    <row r="26" spans="3:20">
      <c r="C26" s="60"/>
      <c r="D26" s="60"/>
      <c r="E26" s="60"/>
      <c r="F26" s="60"/>
      <c r="G26" s="60"/>
      <c r="H26" s="60"/>
      <c r="I26" s="60"/>
      <c r="J26" s="60"/>
      <c r="K26" s="60"/>
      <c r="L26" s="60"/>
      <c r="M26" s="60"/>
      <c r="N26" s="60"/>
      <c r="O26" s="60"/>
      <c r="P26" s="60"/>
      <c r="Q26" s="188"/>
      <c r="R26" s="188"/>
      <c r="S26" s="189"/>
    </row>
    <row r="27" spans="3:20">
      <c r="C27" s="60"/>
      <c r="D27" s="60"/>
      <c r="E27" s="60"/>
      <c r="F27" s="60"/>
      <c r="G27" s="60"/>
      <c r="H27" s="60"/>
      <c r="I27" s="60"/>
      <c r="J27" s="60"/>
      <c r="K27" s="60"/>
      <c r="L27" s="60"/>
      <c r="M27" s="60"/>
      <c r="N27" s="60"/>
      <c r="O27" s="60"/>
      <c r="P27" s="60"/>
      <c r="Q27" s="188"/>
      <c r="R27" s="188"/>
      <c r="S27" s="189"/>
    </row>
    <row r="28" spans="3:20">
      <c r="C28" s="60"/>
      <c r="D28" s="60"/>
      <c r="E28" s="60"/>
      <c r="F28" s="60"/>
      <c r="G28" s="60"/>
      <c r="H28" s="60"/>
      <c r="I28" s="60"/>
      <c r="J28" s="60"/>
      <c r="K28" s="60"/>
      <c r="L28" s="60"/>
      <c r="M28" s="60"/>
      <c r="N28" s="60"/>
      <c r="O28" s="60"/>
      <c r="P28" s="60"/>
      <c r="Q28" s="188"/>
      <c r="R28" s="188"/>
      <c r="S28" s="189"/>
    </row>
    <row r="29" spans="3:20">
      <c r="C29" s="60"/>
      <c r="D29" s="60"/>
      <c r="E29" s="60"/>
      <c r="F29" s="60"/>
      <c r="G29" s="60"/>
      <c r="H29" s="60"/>
      <c r="I29" s="60"/>
      <c r="J29" s="60"/>
      <c r="K29" s="60"/>
      <c r="L29" s="60"/>
      <c r="M29" s="60"/>
      <c r="N29" s="60"/>
      <c r="O29" s="60"/>
      <c r="P29" s="60"/>
      <c r="Q29" s="188"/>
      <c r="R29" s="188"/>
      <c r="S29" s="189"/>
    </row>
    <row r="30" spans="3:20">
      <c r="C30" s="60"/>
      <c r="D30" s="60"/>
      <c r="E30" s="60"/>
      <c r="F30" s="60"/>
      <c r="G30" s="60"/>
      <c r="H30" s="60"/>
      <c r="I30" s="60"/>
      <c r="J30" s="60"/>
      <c r="K30" s="60"/>
      <c r="L30" s="60"/>
      <c r="M30" s="60"/>
      <c r="N30" s="60"/>
      <c r="O30" s="60"/>
      <c r="P30" s="60"/>
      <c r="Q30" s="188"/>
      <c r="R30" s="188"/>
      <c r="S30" s="189"/>
    </row>
    <row r="31" spans="3:20">
      <c r="C31" s="60"/>
      <c r="D31" s="60"/>
      <c r="E31" s="60"/>
      <c r="F31" s="60"/>
      <c r="G31" s="60"/>
      <c r="H31" s="60"/>
      <c r="I31" s="60"/>
      <c r="J31" s="60"/>
      <c r="K31" s="60"/>
      <c r="L31" s="60"/>
      <c r="M31" s="60"/>
      <c r="N31" s="60"/>
      <c r="O31" s="60"/>
      <c r="P31" s="60"/>
      <c r="Q31" s="188"/>
      <c r="R31" s="188"/>
      <c r="S31" s="189"/>
    </row>
    <row r="32" spans="3:20">
      <c r="C32" s="60"/>
      <c r="D32" s="60"/>
      <c r="E32" s="60"/>
      <c r="F32" s="60"/>
      <c r="G32" s="60"/>
      <c r="H32" s="60"/>
      <c r="I32" s="60"/>
      <c r="J32" s="60"/>
      <c r="K32" s="60"/>
      <c r="L32" s="60"/>
      <c r="M32" s="60"/>
      <c r="N32" s="60"/>
      <c r="O32" s="60"/>
      <c r="P32" s="60"/>
      <c r="Q32" s="188"/>
      <c r="R32" s="188"/>
      <c r="S32" s="189"/>
    </row>
    <row r="34" spans="1:8" ht="18">
      <c r="A34" s="58" t="s">
        <v>70</v>
      </c>
    </row>
    <row r="35" spans="1:8" ht="15">
      <c r="A35" s="51" t="s">
        <v>72</v>
      </c>
      <c r="B35" s="51">
        <v>5</v>
      </c>
      <c r="H35" s="52"/>
    </row>
    <row r="36" spans="1:8" ht="15">
      <c r="A36" s="51" t="s">
        <v>73</v>
      </c>
      <c r="B36" s="51">
        <v>8</v>
      </c>
    </row>
    <row r="37" spans="1:8" ht="15">
      <c r="B37" s="54" t="s">
        <v>71</v>
      </c>
    </row>
    <row r="38" spans="1:8" ht="15">
      <c r="A38" s="54" t="s">
        <v>76</v>
      </c>
      <c r="B38" s="85">
        <v>3</v>
      </c>
      <c r="C38" s="67">
        <f>B35/B36*B38</f>
        <v>1.875</v>
      </c>
      <c r="D38" s="68">
        <f>C38/C46*100</f>
        <v>12.5</v>
      </c>
      <c r="E38" s="67">
        <f>1/100*D38</f>
        <v>0.125</v>
      </c>
    </row>
    <row r="39" spans="1:8" ht="26" customHeight="1">
      <c r="A39" s="54" t="s">
        <v>79</v>
      </c>
      <c r="B39" s="85">
        <v>1</v>
      </c>
      <c r="C39" s="67">
        <f>B35/B36*B39</f>
        <v>0.625</v>
      </c>
      <c r="D39" s="68">
        <f>C39/C46*100</f>
        <v>4.1666666666666661</v>
      </c>
      <c r="E39" s="67">
        <f t="shared" ref="E39:E45" si="3">1/100*D39</f>
        <v>4.1666666666666664E-2</v>
      </c>
    </row>
    <row r="40" spans="1:8" ht="15">
      <c r="A40" s="54" t="s">
        <v>81</v>
      </c>
      <c r="B40" s="85">
        <v>5</v>
      </c>
      <c r="C40" s="67">
        <f>B35/B36*B40</f>
        <v>3.125</v>
      </c>
      <c r="D40" s="68">
        <f>C40/C46*100</f>
        <v>20.833333333333336</v>
      </c>
      <c r="E40" s="67">
        <f t="shared" si="3"/>
        <v>0.20833333333333337</v>
      </c>
    </row>
    <row r="41" spans="1:8" ht="15">
      <c r="A41" s="54" t="s">
        <v>83</v>
      </c>
      <c r="B41" s="85">
        <v>4</v>
      </c>
      <c r="C41" s="67">
        <f>B35/B36*B41</f>
        <v>2.5</v>
      </c>
      <c r="D41" s="68">
        <f>C41/C46*100</f>
        <v>16.666666666666664</v>
      </c>
      <c r="E41" s="67">
        <f t="shared" si="3"/>
        <v>0.16666666666666666</v>
      </c>
    </row>
    <row r="42" spans="1:8" ht="15">
      <c r="A42" s="54" t="s">
        <v>85</v>
      </c>
      <c r="B42" s="85">
        <v>5</v>
      </c>
      <c r="C42" s="67">
        <f>B35/B36*B42</f>
        <v>3.125</v>
      </c>
      <c r="D42" s="68">
        <f>C42/C46*100</f>
        <v>20.833333333333336</v>
      </c>
      <c r="E42" s="67">
        <f t="shared" si="3"/>
        <v>0.20833333333333337</v>
      </c>
    </row>
    <row r="43" spans="1:8" ht="15">
      <c r="A43" s="54" t="s">
        <v>87</v>
      </c>
      <c r="B43" s="85">
        <v>2</v>
      </c>
      <c r="C43" s="67">
        <f>B35/B36*B43</f>
        <v>1.25</v>
      </c>
      <c r="D43" s="68">
        <f>C43/C46*100</f>
        <v>8.3333333333333321</v>
      </c>
      <c r="E43" s="67">
        <f t="shared" si="3"/>
        <v>8.3333333333333329E-2</v>
      </c>
    </row>
    <row r="44" spans="1:8" ht="15">
      <c r="A44" s="54" t="s">
        <v>89</v>
      </c>
      <c r="B44" s="85">
        <v>4</v>
      </c>
      <c r="C44" s="67">
        <f>B35/B36*B44</f>
        <v>2.5</v>
      </c>
      <c r="D44" s="68">
        <f>C44/C46*100</f>
        <v>16.666666666666664</v>
      </c>
      <c r="E44" s="67">
        <f t="shared" si="3"/>
        <v>0.16666666666666666</v>
      </c>
    </row>
    <row r="45" spans="1:8" ht="15">
      <c r="A45" s="54" t="s">
        <v>91</v>
      </c>
      <c r="B45" s="85">
        <v>2</v>
      </c>
      <c r="C45" s="67">
        <f>B35/B36*B45</f>
        <v>1.25</v>
      </c>
      <c r="D45" s="68">
        <f>C45/C46*100</f>
        <v>8.3333333333333321</v>
      </c>
      <c r="E45" s="67">
        <f t="shared" si="3"/>
        <v>8.3333333333333329E-2</v>
      </c>
    </row>
    <row r="46" spans="1:8">
      <c r="C46" s="50">
        <f>SUM(C38:C44)</f>
        <v>15</v>
      </c>
      <c r="D46" s="50">
        <f>SUM(D38:D44)</f>
        <v>100</v>
      </c>
      <c r="E46" s="50">
        <f>SUM(E38:E44)</f>
        <v>1</v>
      </c>
    </row>
    <row r="52" spans="1:13" ht="20">
      <c r="A52" s="178" t="s">
        <v>45</v>
      </c>
    </row>
    <row r="53" spans="1:13" ht="48" customHeight="1">
      <c r="A53" s="238" t="s">
        <v>10</v>
      </c>
      <c r="B53" s="238"/>
      <c r="C53" s="238"/>
      <c r="D53" s="238"/>
      <c r="E53" s="238"/>
      <c r="F53" s="238"/>
      <c r="G53" s="238"/>
      <c r="H53" s="238"/>
      <c r="I53" s="238"/>
      <c r="J53" s="238"/>
      <c r="K53" s="238"/>
      <c r="L53" s="238"/>
      <c r="M53" s="238"/>
    </row>
    <row r="54" spans="1:13" customFormat="1">
      <c r="A54" s="89"/>
    </row>
    <row r="55" spans="1:13" customFormat="1">
      <c r="A55" s="89"/>
    </row>
    <row r="56" spans="1:13" customFormat="1"/>
    <row r="57" spans="1:13" customFormat="1" ht="18">
      <c r="A57" s="58" t="s">
        <v>219</v>
      </c>
      <c r="B57" s="50"/>
      <c r="C57" s="50"/>
      <c r="D57" s="50"/>
      <c r="E57" s="50"/>
    </row>
    <row r="58" spans="1:13" customFormat="1" ht="15">
      <c r="A58" s="51" t="s">
        <v>220</v>
      </c>
      <c r="B58" s="51">
        <v>6</v>
      </c>
      <c r="C58" s="50"/>
      <c r="D58" s="50"/>
      <c r="E58" s="50"/>
    </row>
    <row r="59" spans="1:13" customFormat="1" ht="15">
      <c r="A59" s="51" t="s">
        <v>221</v>
      </c>
      <c r="B59" s="51">
        <v>8</v>
      </c>
      <c r="C59" s="50"/>
      <c r="D59" s="50"/>
      <c r="E59" s="50"/>
    </row>
    <row r="60" spans="1:13" customFormat="1" ht="15">
      <c r="A60" s="50"/>
      <c r="B60" s="54" t="s">
        <v>71</v>
      </c>
      <c r="C60" s="50"/>
      <c r="D60" s="50"/>
      <c r="E60" s="50"/>
    </row>
    <row r="61" spans="1:13" customFormat="1" ht="15">
      <c r="A61" s="54" t="s">
        <v>76</v>
      </c>
      <c r="B61" s="85">
        <v>3</v>
      </c>
      <c r="C61" s="67">
        <f>B58/B59*B61</f>
        <v>2.25</v>
      </c>
      <c r="D61" s="68">
        <f>C61/C68*100</f>
        <v>12.5</v>
      </c>
      <c r="E61" s="67">
        <f>1/100*D61</f>
        <v>0.125</v>
      </c>
    </row>
    <row r="62" spans="1:13" customFormat="1" ht="15">
      <c r="A62" s="54" t="s">
        <v>79</v>
      </c>
      <c r="B62" s="85">
        <v>1</v>
      </c>
      <c r="C62" s="67">
        <f>B58/B59*B62</f>
        <v>0.75</v>
      </c>
      <c r="D62" s="68">
        <f>C62/C68*100</f>
        <v>4.1666666666666661</v>
      </c>
      <c r="E62" s="67">
        <f t="shared" ref="E62:E67" si="4">1/100*D62</f>
        <v>4.1666666666666664E-2</v>
      </c>
    </row>
    <row r="63" spans="1:13" customFormat="1" ht="15">
      <c r="A63" s="54" t="s">
        <v>81</v>
      </c>
      <c r="B63" s="85">
        <v>6</v>
      </c>
      <c r="C63" s="67">
        <f>B58/B59*B63</f>
        <v>4.5</v>
      </c>
      <c r="D63" s="68">
        <f>C63/C68*100</f>
        <v>25</v>
      </c>
      <c r="E63" s="67">
        <f t="shared" si="4"/>
        <v>0.25</v>
      </c>
    </row>
    <row r="64" spans="1:13" customFormat="1" ht="15">
      <c r="A64" s="54" t="s">
        <v>83</v>
      </c>
      <c r="B64" s="85">
        <v>4</v>
      </c>
      <c r="C64" s="67">
        <f>B58/B59*B64</f>
        <v>3</v>
      </c>
      <c r="D64" s="68">
        <f>C64/C68*100</f>
        <v>16.666666666666664</v>
      </c>
      <c r="E64" s="67">
        <f t="shared" si="4"/>
        <v>0.16666666666666666</v>
      </c>
    </row>
    <row r="65" spans="1:14" customFormat="1" ht="15">
      <c r="A65" s="54" t="s">
        <v>85</v>
      </c>
      <c r="B65" s="85">
        <v>6</v>
      </c>
      <c r="C65" s="67">
        <f>B58/B59*B65</f>
        <v>4.5</v>
      </c>
      <c r="D65" s="68">
        <f>C65/C68*100</f>
        <v>25</v>
      </c>
      <c r="E65" s="67">
        <f t="shared" si="4"/>
        <v>0.25</v>
      </c>
    </row>
    <row r="66" spans="1:14" customFormat="1" ht="15">
      <c r="A66" s="54" t="s">
        <v>89</v>
      </c>
      <c r="B66" s="85">
        <v>4</v>
      </c>
      <c r="C66" s="67">
        <f>B58/B59*B66</f>
        <v>3</v>
      </c>
      <c r="D66" s="68">
        <f>C66/C68*100</f>
        <v>16.666666666666664</v>
      </c>
      <c r="E66" s="67">
        <f t="shared" si="4"/>
        <v>0.16666666666666666</v>
      </c>
    </row>
    <row r="67" spans="1:14" customFormat="1" ht="15">
      <c r="A67" s="54" t="s">
        <v>91</v>
      </c>
      <c r="B67" s="85">
        <v>2</v>
      </c>
      <c r="C67" s="67">
        <f>B58/B59*B67</f>
        <v>1.5</v>
      </c>
      <c r="D67" s="68">
        <f>C67/C68*100</f>
        <v>8.3333333333333321</v>
      </c>
      <c r="E67" s="67">
        <f t="shared" si="4"/>
        <v>8.3333333333333329E-2</v>
      </c>
    </row>
    <row r="68" spans="1:14" customFormat="1">
      <c r="A68" s="50"/>
      <c r="B68" s="50"/>
      <c r="C68" s="50">
        <f>SUM(C61:C66)</f>
        <v>18</v>
      </c>
      <c r="D68" s="50">
        <f>SUM(D61:D66)</f>
        <v>100</v>
      </c>
      <c r="E68" s="50">
        <f>SUM(E61:E66)</f>
        <v>0.99999999999999989</v>
      </c>
    </row>
    <row r="69" spans="1:14" customFormat="1"/>
    <row r="70" spans="1:14" customFormat="1"/>
    <row r="71" spans="1:14" customFormat="1"/>
    <row r="72" spans="1:14" customFormat="1"/>
    <row r="73" spans="1:14" customFormat="1"/>
    <row r="74" spans="1:14" customFormat="1" ht="27" customHeight="1">
      <c r="A74" s="238" t="s">
        <v>36</v>
      </c>
      <c r="B74" s="239"/>
      <c r="C74" s="239"/>
      <c r="D74" s="239"/>
      <c r="E74" s="239"/>
      <c r="F74" s="239"/>
      <c r="G74" s="239"/>
      <c r="H74" s="239"/>
      <c r="I74" s="239"/>
      <c r="J74" s="239"/>
      <c r="K74" s="239"/>
      <c r="L74" s="239"/>
      <c r="M74" s="239"/>
    </row>
    <row r="75" spans="1:14" customFormat="1"/>
    <row r="76" spans="1:14" s="1" customFormat="1">
      <c r="A76" s="96"/>
      <c r="C76" s="96" t="s">
        <v>76</v>
      </c>
      <c r="D76" s="96" t="s">
        <v>79</v>
      </c>
      <c r="E76" s="96" t="s">
        <v>96</v>
      </c>
      <c r="F76" s="96" t="s">
        <v>83</v>
      </c>
      <c r="G76" s="96" t="s">
        <v>85</v>
      </c>
      <c r="H76" s="96" t="s">
        <v>89</v>
      </c>
      <c r="I76" s="96" t="s">
        <v>91</v>
      </c>
      <c r="K76" s="285" t="s">
        <v>12</v>
      </c>
    </row>
    <row r="77" spans="1:14" customFormat="1">
      <c r="A77" s="57" t="s">
        <v>223</v>
      </c>
      <c r="B77" s="1"/>
      <c r="C77" s="177">
        <f>E61</f>
        <v>0.125</v>
      </c>
      <c r="D77" s="177">
        <f>E62</f>
        <v>4.1666666666666664E-2</v>
      </c>
      <c r="E77" s="177">
        <f>E63</f>
        <v>0.25</v>
      </c>
      <c r="F77" s="177">
        <f>E64</f>
        <v>0.16666666666666666</v>
      </c>
      <c r="G77" s="177">
        <f>E65</f>
        <v>0.25</v>
      </c>
      <c r="H77" s="177">
        <f>E66</f>
        <v>0.16666666666666666</v>
      </c>
      <c r="I77" s="177">
        <f>E67</f>
        <v>8.3333333333333329E-2</v>
      </c>
      <c r="K77" s="234"/>
    </row>
    <row r="78" spans="1:14" customFormat="1">
      <c r="A78" s="57" t="s">
        <v>224</v>
      </c>
      <c r="B78" s="1"/>
      <c r="C78" s="177"/>
      <c r="D78" s="177"/>
      <c r="E78" s="177"/>
      <c r="F78" s="177"/>
      <c r="G78" s="177"/>
      <c r="H78" s="177"/>
      <c r="I78" s="177"/>
      <c r="K78" s="234"/>
    </row>
    <row r="79" spans="1:14" customFormat="1">
      <c r="K79" s="234"/>
      <c r="L79" s="182" t="s">
        <v>35</v>
      </c>
      <c r="M79" s="183"/>
      <c r="N79" s="50"/>
    </row>
    <row r="80" spans="1:14" customFormat="1">
      <c r="A80" t="s">
        <v>201</v>
      </c>
      <c r="C80">
        <f>DHR!C22</f>
        <v>0.70408163265306123</v>
      </c>
      <c r="D80">
        <f>DHR!D22</f>
        <v>0.55102040816326536</v>
      </c>
      <c r="E80">
        <f>DHR!E22</f>
        <v>0.69047619047619047</v>
      </c>
      <c r="F80">
        <f>DHR!F22</f>
        <v>0.7142857142857143</v>
      </c>
      <c r="G80">
        <f>DHR!G22</f>
        <v>0.51190476190476197</v>
      </c>
      <c r="H80">
        <f>DHR!I22</f>
        <v>0.65476190476190477</v>
      </c>
      <c r="I80">
        <f>DHR!J22</f>
        <v>0.33673469387755101</v>
      </c>
      <c r="K80" s="234">
        <f t="shared" ref="K80:K92" si="5">C80*E$61+D80*E$62+E80*E$63+F80*E$64+G80*E$65+H80*E$66+I80*E$67</f>
        <v>0.66780045351473916</v>
      </c>
      <c r="L80" s="184" t="s">
        <v>227</v>
      </c>
      <c r="M80" s="185">
        <v>0.643404685592186</v>
      </c>
      <c r="N80" s="50"/>
    </row>
    <row r="81" spans="1:14" customFormat="1">
      <c r="A81" t="s">
        <v>225</v>
      </c>
      <c r="C81" s="74">
        <f>MOL!C25</f>
        <v>0.65714285714285714</v>
      </c>
      <c r="D81" s="74">
        <f>MOL!D25</f>
        <v>0.60952380952380947</v>
      </c>
      <c r="E81" s="74">
        <f>MOL!E25</f>
        <v>0.70238095238095244</v>
      </c>
      <c r="F81" s="74">
        <f>MOL!F25</f>
        <v>0.73469387755102045</v>
      </c>
      <c r="G81" s="74">
        <f>MOL!G25</f>
        <v>0.60204081632653061</v>
      </c>
      <c r="H81" s="74">
        <f>MOL!I25</f>
        <v>0.62857142857142867</v>
      </c>
      <c r="I81" s="74">
        <f>MOL!J25</f>
        <v>0.76190476190476186</v>
      </c>
      <c r="K81" s="234">
        <f t="shared" si="5"/>
        <v>0.72434807256235834</v>
      </c>
      <c r="L81" s="184" t="s">
        <v>233</v>
      </c>
      <c r="M81" s="185">
        <v>0.66534457605886177</v>
      </c>
      <c r="N81" s="50"/>
    </row>
    <row r="82" spans="1:14" customFormat="1">
      <c r="A82" t="s">
        <v>226</v>
      </c>
      <c r="C82" s="74">
        <f>MOL!C83</f>
        <v>0.7142857142857143</v>
      </c>
      <c r="D82" s="74">
        <f>MOL!D83</f>
        <v>0.60952380952380947</v>
      </c>
      <c r="E82" s="74">
        <f>MOL!E83</f>
        <v>0.58441558441558439</v>
      </c>
      <c r="F82" s="74">
        <f>MOL!F83</f>
        <v>0.65306122448979587</v>
      </c>
      <c r="G82" s="74">
        <f>MOL!G83</f>
        <v>0.59340659340659341</v>
      </c>
      <c r="H82" s="74">
        <f>MOL!I83</f>
        <v>0.6428571428571429</v>
      </c>
      <c r="I82" s="74">
        <f>MOL!J83</f>
        <v>0.79591836734693877</v>
      </c>
      <c r="K82" s="234">
        <f t="shared" si="5"/>
        <v>0.69145100930815229</v>
      </c>
      <c r="L82" s="184" t="s">
        <v>201</v>
      </c>
      <c r="M82" s="185">
        <v>0.66780045351473916</v>
      </c>
      <c r="N82" s="50"/>
    </row>
    <row r="83" spans="1:14" customFormat="1">
      <c r="A83" t="s">
        <v>227</v>
      </c>
      <c r="C83">
        <v>0.63392857142857095</v>
      </c>
      <c r="D83">
        <v>0.60952380952380947</v>
      </c>
      <c r="E83">
        <v>0.47252747252747251</v>
      </c>
      <c r="F83">
        <v>0.75238095238095237</v>
      </c>
      <c r="G83">
        <v>0.53333333333333333</v>
      </c>
      <c r="H83">
        <v>0.54285714285714282</v>
      </c>
      <c r="I83">
        <v>0.8571428571428571</v>
      </c>
      <c r="K83" s="234">
        <f t="shared" si="5"/>
        <v>0.64340468559218544</v>
      </c>
      <c r="L83" s="184" t="s">
        <v>226</v>
      </c>
      <c r="M83" s="185">
        <v>0.69145100930815229</v>
      </c>
      <c r="N83" s="50"/>
    </row>
    <row r="84" spans="1:14" customFormat="1">
      <c r="A84" t="s">
        <v>228</v>
      </c>
      <c r="C84">
        <v>0.66666666666666674</v>
      </c>
      <c r="D84">
        <v>0.80952380952380953</v>
      </c>
      <c r="E84">
        <v>0.72727272727272729</v>
      </c>
      <c r="F84">
        <v>0.6428571428571429</v>
      </c>
      <c r="G84">
        <v>0.69047619047619047</v>
      </c>
      <c r="H84">
        <v>0.65714285714285714</v>
      </c>
      <c r="I84">
        <v>0.83333333333333326</v>
      </c>
      <c r="K84" s="234">
        <f t="shared" si="5"/>
        <v>0.75761183261183263</v>
      </c>
      <c r="L84" s="184" t="s">
        <v>232</v>
      </c>
      <c r="M84" s="185">
        <v>0.6984322895824997</v>
      </c>
      <c r="N84" s="50"/>
    </row>
    <row r="85" spans="1:14" customFormat="1">
      <c r="A85" t="s">
        <v>229</v>
      </c>
      <c r="C85">
        <v>0.634920634920635</v>
      </c>
      <c r="D85">
        <v>0.61111111111111105</v>
      </c>
      <c r="E85">
        <v>0.6964285714285714</v>
      </c>
      <c r="F85">
        <v>0.7142857142857143</v>
      </c>
      <c r="G85">
        <v>0.63025210084033623</v>
      </c>
      <c r="H85">
        <v>0.79047619047619044</v>
      </c>
      <c r="I85">
        <v>0.78021978021978022</v>
      </c>
      <c r="K85" s="234">
        <f t="shared" si="5"/>
        <v>0.75231017620723495</v>
      </c>
      <c r="L85" s="184" t="s">
        <v>225</v>
      </c>
      <c r="M85" s="185">
        <v>0.72434807256235834</v>
      </c>
      <c r="N85" s="50"/>
    </row>
    <row r="86" spans="1:14" customFormat="1">
      <c r="A86" t="s">
        <v>230</v>
      </c>
      <c r="C86">
        <v>0.78021978021978022</v>
      </c>
      <c r="D86">
        <v>0.79761904761904756</v>
      </c>
      <c r="E86">
        <v>0.80219780219780212</v>
      </c>
      <c r="F86">
        <v>0.79120879120879117</v>
      </c>
      <c r="G86">
        <v>0.73809523809523814</v>
      </c>
      <c r="H86">
        <v>0.7857142857142857</v>
      </c>
      <c r="I86">
        <v>0.88095238095238104</v>
      </c>
      <c r="K86" s="234">
        <f t="shared" si="5"/>
        <v>0.85206807081807068</v>
      </c>
      <c r="L86" s="184" t="s">
        <v>229</v>
      </c>
      <c r="M86" s="185">
        <v>0.75231017620723495</v>
      </c>
      <c r="N86" s="50"/>
    </row>
    <row r="87" spans="1:14" customFormat="1">
      <c r="A87" t="s">
        <v>231</v>
      </c>
      <c r="C87">
        <v>0.79120879120879117</v>
      </c>
      <c r="D87">
        <v>0.78021978021978022</v>
      </c>
      <c r="E87">
        <v>0.75824175824175821</v>
      </c>
      <c r="F87">
        <v>0.65934065934065933</v>
      </c>
      <c r="G87">
        <v>0.62337662337662336</v>
      </c>
      <c r="H87">
        <v>0.74025974025974028</v>
      </c>
      <c r="I87">
        <v>0.68571428571428572</v>
      </c>
      <c r="K87" s="234">
        <f t="shared" si="5"/>
        <v>0.76722444222444219</v>
      </c>
      <c r="L87" s="184" t="s">
        <v>228</v>
      </c>
      <c r="M87" s="185">
        <v>0.75761183261183263</v>
      </c>
      <c r="N87" s="50"/>
    </row>
    <row r="88" spans="1:14" customFormat="1">
      <c r="A88" t="s">
        <v>232</v>
      </c>
      <c r="C88">
        <v>0.70588235294117652</v>
      </c>
      <c r="D88">
        <v>0.6428571428571429</v>
      </c>
      <c r="E88">
        <v>0.5803571428571429</v>
      </c>
      <c r="F88">
        <v>0.76190476190476186</v>
      </c>
      <c r="G88">
        <v>0.53333333333333333</v>
      </c>
      <c r="H88">
        <v>0.66326530612244905</v>
      </c>
      <c r="I88">
        <v>0.80952380952380953</v>
      </c>
      <c r="K88" s="234">
        <f t="shared" si="5"/>
        <v>0.6984322895824997</v>
      </c>
      <c r="L88" s="184" t="s">
        <v>231</v>
      </c>
      <c r="M88" s="185">
        <v>0.76722444222444219</v>
      </c>
      <c r="N88" s="50"/>
    </row>
    <row r="89" spans="1:14" customFormat="1">
      <c r="A89" t="s">
        <v>233</v>
      </c>
      <c r="C89">
        <v>0.62637362637362648</v>
      </c>
      <c r="D89">
        <v>0.59183673469387765</v>
      </c>
      <c r="E89">
        <v>0.54081632653061218</v>
      </c>
      <c r="F89">
        <v>0.61904761904761896</v>
      </c>
      <c r="G89">
        <v>0.59340659340659341</v>
      </c>
      <c r="H89">
        <v>0.63636363636363635</v>
      </c>
      <c r="I89">
        <v>0.83516483516483508</v>
      </c>
      <c r="K89" s="234">
        <f t="shared" si="5"/>
        <v>0.66534457605886177</v>
      </c>
      <c r="L89" s="184" t="s">
        <v>234</v>
      </c>
      <c r="M89" s="185">
        <v>0.77886696636696651</v>
      </c>
      <c r="N89" s="50"/>
    </row>
    <row r="90" spans="1:14" customFormat="1">
      <c r="A90" t="s">
        <v>173</v>
      </c>
      <c r="C90">
        <v>0.82857142857142851</v>
      </c>
      <c r="D90">
        <v>0.80952380952380953</v>
      </c>
      <c r="E90">
        <v>0.90476190476190477</v>
      </c>
      <c r="F90">
        <v>0.89523809523809528</v>
      </c>
      <c r="G90">
        <v>0.82653061224489799</v>
      </c>
      <c r="H90">
        <v>0.63095238095238104</v>
      </c>
      <c r="I90">
        <v>0.7142857142857143</v>
      </c>
      <c r="K90" s="234">
        <f t="shared" si="5"/>
        <v>0.88401360544217678</v>
      </c>
      <c r="L90" s="184" t="s">
        <v>230</v>
      </c>
      <c r="M90" s="185">
        <v>0.85206807081807068</v>
      </c>
      <c r="N90" s="50"/>
    </row>
    <row r="91" spans="1:14" customFormat="1">
      <c r="A91" t="s">
        <v>234</v>
      </c>
      <c r="C91">
        <v>0.78021978021978022</v>
      </c>
      <c r="D91">
        <v>0.74725274725274726</v>
      </c>
      <c r="E91">
        <v>0.72527472527472525</v>
      </c>
      <c r="F91">
        <v>0.7142857142857143</v>
      </c>
      <c r="G91">
        <v>0.72619047619047616</v>
      </c>
      <c r="H91">
        <v>0.68831168831168832</v>
      </c>
      <c r="I91">
        <v>0.6428571428571429</v>
      </c>
      <c r="K91" s="234">
        <f t="shared" si="5"/>
        <v>0.77886696636696651</v>
      </c>
      <c r="L91" s="184" t="s">
        <v>202</v>
      </c>
      <c r="M91" s="185">
        <v>0.88401360544217678</v>
      </c>
      <c r="N91" s="50"/>
    </row>
    <row r="92" spans="1:14" customFormat="1">
      <c r="A92" t="s">
        <v>235</v>
      </c>
      <c r="C92">
        <v>0.8571428571428571</v>
      </c>
      <c r="D92">
        <v>0.91208791208791218</v>
      </c>
      <c r="E92">
        <v>0.86813186813186805</v>
      </c>
      <c r="F92">
        <v>0.80219780219780212</v>
      </c>
      <c r="G92">
        <v>0.80219780219780212</v>
      </c>
      <c r="H92">
        <v>0.75714285714285712</v>
      </c>
      <c r="I92">
        <v>0.84523809523809523</v>
      </c>
      <c r="K92" s="234">
        <f t="shared" si="5"/>
        <v>0.89305555555555538</v>
      </c>
      <c r="L92" s="186" t="s">
        <v>203</v>
      </c>
      <c r="M92" s="187">
        <v>0.89305555555555538</v>
      </c>
      <c r="N92" s="50"/>
    </row>
    <row r="93" spans="1:14" customFormat="1"/>
    <row r="94" spans="1:14" customFormat="1"/>
    <row r="95" spans="1:14" customFormat="1"/>
    <row r="96" spans="1:14"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spans="1:13" customFormat="1"/>
    <row r="114" spans="1:13" customFormat="1" ht="36" customHeight="1">
      <c r="A114" s="284" t="s">
        <v>3</v>
      </c>
      <c r="B114" s="286"/>
      <c r="C114" s="286"/>
      <c r="D114" s="286"/>
      <c r="E114" s="286"/>
      <c r="F114" s="286"/>
      <c r="G114" s="286"/>
      <c r="H114" s="286"/>
      <c r="I114" s="286"/>
      <c r="J114" s="286"/>
      <c r="K114" s="286"/>
      <c r="L114" s="286"/>
      <c r="M114" s="286"/>
    </row>
    <row r="115" spans="1:13" customFormat="1"/>
    <row r="116" spans="1:13" customFormat="1" ht="18">
      <c r="A116" s="58" t="s">
        <v>219</v>
      </c>
      <c r="B116" s="50"/>
      <c r="C116" s="50"/>
      <c r="D116" s="50"/>
      <c r="E116" s="50"/>
    </row>
    <row r="117" spans="1:13" customFormat="1" ht="15">
      <c r="A117" s="51" t="s">
        <v>220</v>
      </c>
      <c r="B117" s="51">
        <v>5</v>
      </c>
      <c r="C117" s="50"/>
      <c r="D117" s="50"/>
      <c r="E117" s="50"/>
    </row>
    <row r="118" spans="1:13" customFormat="1" ht="15">
      <c r="A118" s="51" t="s">
        <v>221</v>
      </c>
      <c r="B118" s="51">
        <v>8</v>
      </c>
      <c r="C118" s="50"/>
      <c r="D118" s="50"/>
      <c r="E118" s="50"/>
    </row>
    <row r="119" spans="1:13" customFormat="1" ht="15">
      <c r="A119" s="50"/>
      <c r="B119" s="54" t="s">
        <v>71</v>
      </c>
      <c r="C119" s="50"/>
      <c r="D119" s="50"/>
      <c r="E119" s="50"/>
    </row>
    <row r="120" spans="1:13" customFormat="1" ht="15">
      <c r="A120" s="54" t="s">
        <v>76</v>
      </c>
      <c r="B120" s="85">
        <v>2</v>
      </c>
      <c r="C120" s="67">
        <f>B117/B118*B120</f>
        <v>1.25</v>
      </c>
      <c r="D120" s="68">
        <f>C120/C126*100</f>
        <v>10.526315789473683</v>
      </c>
      <c r="E120" s="67">
        <f t="shared" ref="E120:E125" si="6">1/100*D120</f>
        <v>0.10526315789473684</v>
      </c>
    </row>
    <row r="121" spans="1:13" customFormat="1" ht="15">
      <c r="A121" s="54" t="s">
        <v>79</v>
      </c>
      <c r="B121" s="85">
        <v>1</v>
      </c>
      <c r="C121" s="67">
        <f>B117/B118*B121</f>
        <v>0.625</v>
      </c>
      <c r="D121" s="68">
        <f>C121/C126*100</f>
        <v>5.2631578947368416</v>
      </c>
      <c r="E121" s="67">
        <f t="shared" si="6"/>
        <v>5.2631578947368418E-2</v>
      </c>
    </row>
    <row r="122" spans="1:13" customFormat="1" ht="15">
      <c r="A122" s="54" t="s">
        <v>81</v>
      </c>
      <c r="B122" s="85">
        <v>5</v>
      </c>
      <c r="C122" s="67">
        <f>B117/B118*B122</f>
        <v>3.125</v>
      </c>
      <c r="D122" s="68">
        <f>C122/C126*100</f>
        <v>26.315789473684209</v>
      </c>
      <c r="E122" s="67">
        <f t="shared" si="6"/>
        <v>0.26315789473684209</v>
      </c>
    </row>
    <row r="123" spans="1:13" customFormat="1" ht="15">
      <c r="A123" s="54" t="s">
        <v>83</v>
      </c>
      <c r="B123" s="85">
        <v>3</v>
      </c>
      <c r="C123" s="67">
        <f>B117/B118*B123</f>
        <v>1.875</v>
      </c>
      <c r="D123" s="68">
        <f>C123/C126*100</f>
        <v>15.789473684210526</v>
      </c>
      <c r="E123" s="67">
        <f t="shared" si="6"/>
        <v>0.15789473684210525</v>
      </c>
    </row>
    <row r="124" spans="1:13" customFormat="1" ht="15">
      <c r="A124" s="54" t="s">
        <v>85</v>
      </c>
      <c r="B124" s="85">
        <v>5</v>
      </c>
      <c r="C124" s="67">
        <f>B117/B118*B124</f>
        <v>3.125</v>
      </c>
      <c r="D124" s="68">
        <f>C124/C126*100</f>
        <v>26.315789473684209</v>
      </c>
      <c r="E124" s="67">
        <f t="shared" si="6"/>
        <v>0.26315789473684209</v>
      </c>
    </row>
    <row r="125" spans="1:13" customFormat="1" ht="15">
      <c r="A125" s="54" t="s">
        <v>89</v>
      </c>
      <c r="B125" s="85">
        <v>3</v>
      </c>
      <c r="C125" s="67">
        <f>B117/B118*B125</f>
        <v>1.875</v>
      </c>
      <c r="D125" s="68">
        <f>C125/C126*100</f>
        <v>15.789473684210526</v>
      </c>
      <c r="E125" s="67">
        <f t="shared" si="6"/>
        <v>0.15789473684210525</v>
      </c>
    </row>
    <row r="126" spans="1:13" customFormat="1">
      <c r="C126" s="50">
        <f>SUM(C120:C125)</f>
        <v>11.875</v>
      </c>
      <c r="D126" s="50">
        <f>SUM(D120:D125)</f>
        <v>99.999999999999986</v>
      </c>
      <c r="E126" s="50">
        <f>SUM(E120:E125)</f>
        <v>1</v>
      </c>
    </row>
    <row r="127" spans="1:13" customFormat="1">
      <c r="C127" s="50"/>
      <c r="D127" s="50"/>
      <c r="E127" s="50"/>
    </row>
    <row r="128" spans="1:13" customFormat="1">
      <c r="C128" s="50"/>
      <c r="D128" s="50"/>
      <c r="E128" s="50"/>
    </row>
    <row r="129" spans="1:13" customFormat="1">
      <c r="C129" s="50"/>
      <c r="D129" s="50"/>
      <c r="E129" s="50"/>
    </row>
    <row r="130" spans="1:13" customFormat="1">
      <c r="C130" s="50"/>
      <c r="D130" s="50"/>
      <c r="E130" s="50"/>
    </row>
    <row r="131" spans="1:13" customFormat="1">
      <c r="C131" s="50"/>
      <c r="D131" s="50"/>
      <c r="E131" s="50"/>
    </row>
    <row r="132" spans="1:13" customFormat="1"/>
    <row r="133" spans="1:13" s="1" customFormat="1">
      <c r="A133" s="96"/>
      <c r="C133" s="96" t="s">
        <v>76</v>
      </c>
      <c r="D133" s="96" t="s">
        <v>79</v>
      </c>
      <c r="E133" s="96" t="s">
        <v>96</v>
      </c>
      <c r="F133" s="96" t="s">
        <v>83</v>
      </c>
      <c r="G133" s="96" t="s">
        <v>85</v>
      </c>
      <c r="H133" s="96" t="s">
        <v>89</v>
      </c>
      <c r="J133" s="169" t="s">
        <v>222</v>
      </c>
    </row>
    <row r="134" spans="1:13" customFormat="1">
      <c r="A134" s="57" t="s">
        <v>223</v>
      </c>
      <c r="B134" s="1"/>
      <c r="C134" s="177">
        <f>E120</f>
        <v>0.10526315789473684</v>
      </c>
      <c r="D134" s="177">
        <f>E121</f>
        <v>5.2631578947368418E-2</v>
      </c>
      <c r="E134" s="177">
        <f>E122</f>
        <v>0.26315789473684209</v>
      </c>
      <c r="F134" s="177">
        <f>E123</f>
        <v>0.15789473684210525</v>
      </c>
      <c r="G134" s="177">
        <f>E124</f>
        <v>0.26315789473684209</v>
      </c>
      <c r="H134" s="177">
        <f>E125</f>
        <v>0.15789473684210525</v>
      </c>
    </row>
    <row r="135" spans="1:13" customFormat="1">
      <c r="A135" s="57" t="s">
        <v>224</v>
      </c>
      <c r="B135" s="1"/>
      <c r="C135" s="177"/>
      <c r="D135" s="177"/>
      <c r="E135" s="177"/>
      <c r="F135" s="177"/>
      <c r="G135" s="177"/>
      <c r="H135" s="177"/>
    </row>
    <row r="136" spans="1:13" customFormat="1">
      <c r="L136" s="182" t="s">
        <v>37</v>
      </c>
      <c r="M136" s="183"/>
    </row>
    <row r="137" spans="1:13" customFormat="1">
      <c r="A137" t="s">
        <v>201</v>
      </c>
      <c r="C137">
        <v>0.70408163265306101</v>
      </c>
      <c r="D137">
        <v>0.55102040816326536</v>
      </c>
      <c r="E137">
        <v>0.69047619047619047</v>
      </c>
      <c r="F137">
        <v>0.7142857142857143</v>
      </c>
      <c r="G137">
        <v>0.51190476190476197</v>
      </c>
      <c r="H137">
        <v>0.65476190476190477</v>
      </c>
      <c r="J137">
        <f>C137*C$134+D137*D$134+E137*E$134+F137*F$134+G137*G$134+H137*H$134</f>
        <v>0.63569638381668458</v>
      </c>
      <c r="L137" s="184" t="s">
        <v>59</v>
      </c>
      <c r="M137" s="185">
        <v>0.82640529896169002</v>
      </c>
    </row>
    <row r="138" spans="1:13" customFormat="1">
      <c r="A138" t="s">
        <v>225</v>
      </c>
      <c r="C138">
        <v>0.65714285714285714</v>
      </c>
      <c r="D138">
        <v>0.60952380952380947</v>
      </c>
      <c r="E138">
        <v>0.70238095238095244</v>
      </c>
      <c r="F138">
        <v>0.73469387755102045</v>
      </c>
      <c r="G138">
        <v>0.60204081632653061</v>
      </c>
      <c r="H138">
        <v>0.62857142857142867</v>
      </c>
      <c r="J138">
        <f t="shared" ref="J138:J149" si="7">C138*C$134+D138*D$134+E138*E$134+F138*F$134+G138*G$134+H138*H$134</f>
        <v>0.65977443609022557</v>
      </c>
      <c r="L138" s="184" t="s">
        <v>61</v>
      </c>
      <c r="M138" s="185">
        <v>0.82400231347599762</v>
      </c>
    </row>
    <row r="139" spans="1:13" customFormat="1">
      <c r="A139" t="s">
        <v>226</v>
      </c>
      <c r="C139">
        <v>0.7142857142857143</v>
      </c>
      <c r="D139">
        <v>0.60952380952380947</v>
      </c>
      <c r="E139">
        <v>0.58441558441558439</v>
      </c>
      <c r="F139">
        <v>0.65306122448979587</v>
      </c>
      <c r="G139">
        <v>0.59340659340659341</v>
      </c>
      <c r="H139">
        <v>0.6428571428571429</v>
      </c>
      <c r="J139">
        <f t="shared" si="7"/>
        <v>0.62184006469720743</v>
      </c>
      <c r="L139" s="184" t="s">
        <v>55</v>
      </c>
      <c r="M139" s="185">
        <v>0.77843647580489683</v>
      </c>
    </row>
    <row r="140" spans="1:13" customFormat="1">
      <c r="A140" t="s">
        <v>227</v>
      </c>
      <c r="C140">
        <v>0.6339285714285714</v>
      </c>
      <c r="D140">
        <v>0.60952380952380947</v>
      </c>
      <c r="E140">
        <v>0.47252747252747251</v>
      </c>
      <c r="F140">
        <v>0.75238095238095237</v>
      </c>
      <c r="G140">
        <v>0.53333333333333333</v>
      </c>
      <c r="H140">
        <v>0.54285714285714282</v>
      </c>
      <c r="J140">
        <f t="shared" si="7"/>
        <v>0.56802101407364558</v>
      </c>
      <c r="L140" s="184" t="s">
        <v>60</v>
      </c>
      <c r="M140" s="185">
        <v>0.7248847643584484</v>
      </c>
    </row>
    <row r="141" spans="1:13" customFormat="1">
      <c r="A141" t="s">
        <v>228</v>
      </c>
      <c r="C141">
        <v>0.66666666666666674</v>
      </c>
      <c r="D141">
        <v>0.80952380952380953</v>
      </c>
      <c r="E141">
        <v>0.72727272727272729</v>
      </c>
      <c r="F141">
        <v>0.6428571428571429</v>
      </c>
      <c r="G141">
        <v>0.69047619047619047</v>
      </c>
      <c r="H141">
        <v>0.65714285714285714</v>
      </c>
      <c r="J141">
        <f t="shared" si="7"/>
        <v>0.69113693324219638</v>
      </c>
      <c r="L141" s="184" t="s">
        <v>56</v>
      </c>
      <c r="M141" s="185">
        <v>0.70892265629107731</v>
      </c>
    </row>
    <row r="142" spans="1:13" customFormat="1">
      <c r="A142" t="s">
        <v>229</v>
      </c>
      <c r="C142">
        <v>0.634920634920635</v>
      </c>
      <c r="D142">
        <v>0.61111111111111105</v>
      </c>
      <c r="E142">
        <v>0.69642857142857095</v>
      </c>
      <c r="F142">
        <v>0.7142857142857143</v>
      </c>
      <c r="G142">
        <v>0.63025210084033623</v>
      </c>
      <c r="H142">
        <v>0.79047619047619044</v>
      </c>
      <c r="J142">
        <f t="shared" si="7"/>
        <v>0.68571797139908586</v>
      </c>
      <c r="L142" s="184" t="s">
        <v>53</v>
      </c>
      <c r="M142" s="185">
        <v>0.69113693324219638</v>
      </c>
    </row>
    <row r="143" spans="1:13" customFormat="1">
      <c r="A143" t="s">
        <v>230</v>
      </c>
      <c r="C143">
        <v>0.78021978021978022</v>
      </c>
      <c r="D143">
        <v>0.79761904761904756</v>
      </c>
      <c r="E143">
        <v>0.80219780219780212</v>
      </c>
      <c r="F143">
        <v>0.79120879120879117</v>
      </c>
      <c r="G143">
        <v>0.73809523809523814</v>
      </c>
      <c r="H143">
        <v>0.7857142857142857</v>
      </c>
      <c r="J143">
        <f t="shared" si="7"/>
        <v>0.77843647580489683</v>
      </c>
      <c r="L143" s="184" t="s">
        <v>54</v>
      </c>
      <c r="M143" s="185">
        <v>0.68571797139908586</v>
      </c>
    </row>
    <row r="144" spans="1:13" customFormat="1">
      <c r="A144" t="s">
        <v>231</v>
      </c>
      <c r="C144">
        <v>0.79120879120879117</v>
      </c>
      <c r="D144">
        <v>0.78021978021978022</v>
      </c>
      <c r="E144">
        <v>0.75824175824175821</v>
      </c>
      <c r="F144">
        <v>0.65934065934065933</v>
      </c>
      <c r="G144">
        <v>0.62337662337662336</v>
      </c>
      <c r="H144">
        <v>0.74025974025974028</v>
      </c>
      <c r="J144">
        <f t="shared" si="7"/>
        <v>0.70892265629107731</v>
      </c>
      <c r="L144" s="184" t="s">
        <v>50</v>
      </c>
      <c r="M144" s="185">
        <v>0.65977443609022557</v>
      </c>
    </row>
    <row r="145" spans="1:13" customFormat="1">
      <c r="A145" t="s">
        <v>232</v>
      </c>
      <c r="C145">
        <v>0.70588235294117652</v>
      </c>
      <c r="D145">
        <v>0.6428571428571429</v>
      </c>
      <c r="E145">
        <v>0.5803571428571429</v>
      </c>
      <c r="F145">
        <v>0.76190476190476186</v>
      </c>
      <c r="G145">
        <v>0.53333333333333333</v>
      </c>
      <c r="H145">
        <v>0.66326530612244905</v>
      </c>
      <c r="J145">
        <f t="shared" si="7"/>
        <v>0.62624128598807938</v>
      </c>
      <c r="L145" s="184" t="s">
        <v>49</v>
      </c>
      <c r="M145" s="185">
        <v>0.63569638381668458</v>
      </c>
    </row>
    <row r="146" spans="1:13" customFormat="1">
      <c r="A146" t="s">
        <v>233</v>
      </c>
      <c r="C146">
        <v>0.62637362637362648</v>
      </c>
      <c r="D146">
        <v>0.59183673469387765</v>
      </c>
      <c r="E146">
        <v>0.54081632653061218</v>
      </c>
      <c r="F146">
        <v>0.61904761904761896</v>
      </c>
      <c r="G146">
        <v>0.59340659340659341</v>
      </c>
      <c r="H146">
        <v>0.63636363636363635</v>
      </c>
      <c r="J146">
        <f t="shared" si="7"/>
        <v>0.59378591333478548</v>
      </c>
      <c r="L146" s="184" t="s">
        <v>57</v>
      </c>
      <c r="M146" s="185">
        <v>0.62624128598807938</v>
      </c>
    </row>
    <row r="147" spans="1:13" customFormat="1">
      <c r="A147" t="s">
        <v>173</v>
      </c>
      <c r="C147">
        <v>0.82857142857142851</v>
      </c>
      <c r="D147">
        <v>0.80952380952380953</v>
      </c>
      <c r="E147">
        <v>0.90476190476190477</v>
      </c>
      <c r="F147">
        <v>0.89523809523809528</v>
      </c>
      <c r="G147">
        <v>0.82653061224489799</v>
      </c>
      <c r="H147">
        <v>0.63095238095238104</v>
      </c>
      <c r="J147">
        <f t="shared" si="7"/>
        <v>0.82640529896169002</v>
      </c>
      <c r="L147" s="184" t="s">
        <v>51</v>
      </c>
      <c r="M147" s="185">
        <v>0.62184006469720743</v>
      </c>
    </row>
    <row r="148" spans="1:13" customFormat="1">
      <c r="A148" t="s">
        <v>234</v>
      </c>
      <c r="C148">
        <v>0.78021978021978022</v>
      </c>
      <c r="D148">
        <v>0.74725274725274726</v>
      </c>
      <c r="E148">
        <v>0.72527472527472525</v>
      </c>
      <c r="F148">
        <v>0.7142857142857143</v>
      </c>
      <c r="G148">
        <v>0.72619047619047616</v>
      </c>
      <c r="H148">
        <v>0.68831168831168832</v>
      </c>
      <c r="J148">
        <f t="shared" si="7"/>
        <v>0.7248847643584484</v>
      </c>
      <c r="L148" s="184" t="s">
        <v>58</v>
      </c>
      <c r="M148" s="185">
        <v>0.59378591333478548</v>
      </c>
    </row>
    <row r="149" spans="1:13" customFormat="1">
      <c r="A149" t="s">
        <v>203</v>
      </c>
      <c r="C149">
        <v>0.8571428571428571</v>
      </c>
      <c r="D149">
        <v>0.91208791208791218</v>
      </c>
      <c r="E149">
        <v>0.86813186813186805</v>
      </c>
      <c r="F149">
        <v>0.80219780219780212</v>
      </c>
      <c r="G149">
        <v>0.80219780219780212</v>
      </c>
      <c r="H149">
        <v>0.75714285714285712</v>
      </c>
      <c r="J149">
        <f t="shared" si="7"/>
        <v>0.82400231347599762</v>
      </c>
      <c r="L149" s="186" t="s">
        <v>52</v>
      </c>
      <c r="M149" s="187">
        <v>0.56802101407364558</v>
      </c>
    </row>
    <row r="150" spans="1:13" customFormat="1"/>
    <row r="151" spans="1:13" customFormat="1"/>
    <row r="152" spans="1:13" customFormat="1"/>
    <row r="153" spans="1:13" customFormat="1"/>
    <row r="154" spans="1:13" customFormat="1">
      <c r="A154" s="50"/>
      <c r="B154" s="50"/>
    </row>
    <row r="155" spans="1:13" customFormat="1">
      <c r="A155" s="50"/>
      <c r="B155" s="50"/>
    </row>
    <row r="156" spans="1:13" customFormat="1">
      <c r="A156" s="50"/>
      <c r="B156" s="50"/>
    </row>
    <row r="157" spans="1:13" customFormat="1">
      <c r="A157" s="50"/>
      <c r="B157" s="50"/>
    </row>
    <row r="158" spans="1:13" customFormat="1">
      <c r="A158" s="50"/>
      <c r="B158" s="50"/>
    </row>
    <row r="159" spans="1:13" customFormat="1">
      <c r="A159" s="50"/>
      <c r="B159" s="50"/>
    </row>
    <row r="160" spans="1:13" customFormat="1">
      <c r="A160" s="50"/>
      <c r="B160" s="50"/>
    </row>
    <row r="161" spans="1:2" customFormat="1">
      <c r="A161" s="50"/>
      <c r="B161" s="50"/>
    </row>
    <row r="162" spans="1:2" customFormat="1">
      <c r="A162" s="50"/>
      <c r="B162" s="50"/>
    </row>
    <row r="163" spans="1:2" customFormat="1">
      <c r="A163" s="50"/>
      <c r="B163" s="50"/>
    </row>
    <row r="164" spans="1:2" customFormat="1">
      <c r="A164" s="50"/>
      <c r="B164" s="50"/>
    </row>
    <row r="165" spans="1:2" customFormat="1">
      <c r="A165" s="50"/>
      <c r="B165" s="50"/>
    </row>
    <row r="166" spans="1:2" customFormat="1">
      <c r="A166" s="50"/>
      <c r="B166" s="50"/>
    </row>
    <row r="167" spans="1:2" customFormat="1"/>
    <row r="168" spans="1:2" customFormat="1"/>
    <row r="169" spans="1:2" customFormat="1"/>
    <row r="170" spans="1:2" customFormat="1"/>
    <row r="171" spans="1:2" customFormat="1"/>
    <row r="172" spans="1:2" customFormat="1"/>
    <row r="173" spans="1:2" customFormat="1"/>
    <row r="174" spans="1:2" customFormat="1"/>
    <row r="175" spans="1:2" customFormat="1"/>
    <row r="176" spans="1:2" customFormat="1"/>
    <row r="177" customFormat="1"/>
    <row r="178" customFormat="1"/>
    <row r="179" customFormat="1"/>
  </sheetData>
  <mergeCells count="4">
    <mergeCell ref="A3:M3"/>
    <mergeCell ref="A53:M53"/>
    <mergeCell ref="A74:M74"/>
    <mergeCell ref="A114:M114"/>
  </mergeCells>
  <phoneticPr fontId="4" type="noConversion"/>
  <pageMargins left="0.70000000000000007" right="0.70000000000000007" top="0.79000000000000015" bottom="0.79000000000000015" header="0.30000000000000004" footer="0.30000000000000004"/>
  <pageSetup paperSize="0" scale="85" orientation="landscape" horizontalDpi="4294967292" verticalDpi="4294967292"/>
  <rowBreaks count="2" manualBreakCount="2">
    <brk id="92" max="16383" man="1"/>
    <brk id="130" max="16383" man="1"/>
  </rowBreaks>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V233"/>
  <sheetViews>
    <sheetView topLeftCell="A152" workbookViewId="0">
      <selection activeCell="A140" sqref="A140:H140"/>
    </sheetView>
  </sheetViews>
  <sheetFormatPr baseColWidth="10" defaultRowHeight="14"/>
  <cols>
    <col min="1" max="1" width="28.83203125" customWidth="1"/>
    <col min="2" max="2" width="13" customWidth="1"/>
    <col min="3" max="3" width="10.5" customWidth="1"/>
    <col min="4" max="4" width="12.5" bestFit="1" customWidth="1"/>
    <col min="5" max="5" width="13.6640625" bestFit="1" customWidth="1"/>
    <col min="8" max="8" width="13.83203125" bestFit="1" customWidth="1"/>
    <col min="11" max="11" width="20.5" customWidth="1"/>
    <col min="12" max="12" width="14" customWidth="1"/>
    <col min="13" max="13" width="20.6640625" customWidth="1"/>
  </cols>
  <sheetData>
    <row r="1" spans="1:11">
      <c r="A1" s="57" t="s">
        <v>137</v>
      </c>
    </row>
    <row r="2" spans="1:11">
      <c r="A2" s="57"/>
    </row>
    <row r="3" spans="1:11" ht="20">
      <c r="A3" s="178" t="s">
        <v>215</v>
      </c>
    </row>
    <row r="4" spans="1:11">
      <c r="A4" s="57"/>
    </row>
    <row r="5" spans="1:11" ht="59" customHeight="1">
      <c r="A5" s="238" t="s">
        <v>8</v>
      </c>
      <c r="B5" s="239"/>
      <c r="C5" s="239"/>
      <c r="D5" s="239"/>
      <c r="E5" s="239"/>
      <c r="F5" s="239"/>
      <c r="G5" s="239"/>
      <c r="H5" s="239"/>
    </row>
    <row r="6" spans="1:11">
      <c r="A6" s="89"/>
    </row>
    <row r="7" spans="1:11" s="50" customFormat="1">
      <c r="A7" s="169" t="s">
        <v>236</v>
      </c>
      <c r="B7"/>
      <c r="C7"/>
      <c r="D7"/>
      <c r="E7"/>
      <c r="F7"/>
      <c r="G7"/>
      <c r="H7"/>
      <c r="I7"/>
      <c r="J7"/>
      <c r="K7"/>
    </row>
    <row r="8" spans="1:11">
      <c r="A8" t="s">
        <v>153</v>
      </c>
      <c r="B8" s="84">
        <f t="shared" ref="B8:B20" si="0">B90</f>
        <v>0.88622904872904873</v>
      </c>
    </row>
    <row r="9" spans="1:11">
      <c r="A9" t="s">
        <v>151</v>
      </c>
      <c r="B9" s="84">
        <f t="shared" si="0"/>
        <v>0.87636054421768717</v>
      </c>
    </row>
    <row r="10" spans="1:11">
      <c r="A10" t="s">
        <v>147</v>
      </c>
      <c r="B10" s="84">
        <f t="shared" si="0"/>
        <v>0.85065975690975693</v>
      </c>
    </row>
    <row r="11" spans="1:11">
      <c r="A11" t="s">
        <v>152</v>
      </c>
      <c r="B11" s="84">
        <f t="shared" si="0"/>
        <v>0.77434163059163064</v>
      </c>
    </row>
    <row r="12" spans="1:11">
      <c r="A12" t="s">
        <v>148</v>
      </c>
      <c r="B12" s="84">
        <f t="shared" si="0"/>
        <v>0.76084748584748585</v>
      </c>
    </row>
    <row r="13" spans="1:11">
      <c r="A13" t="s">
        <v>146</v>
      </c>
      <c r="B13" s="84">
        <f t="shared" si="0"/>
        <v>0.75106111889200133</v>
      </c>
    </row>
    <row r="14" spans="1:11">
      <c r="A14" t="s">
        <v>145</v>
      </c>
      <c r="B14" s="84">
        <f t="shared" si="0"/>
        <v>0.74940476190476191</v>
      </c>
    </row>
    <row r="15" spans="1:11">
      <c r="A15" t="s">
        <v>142</v>
      </c>
      <c r="B15" s="84">
        <f t="shared" si="0"/>
        <v>0.7143694599051742</v>
      </c>
    </row>
    <row r="16" spans="1:11">
      <c r="A16" t="s">
        <v>149</v>
      </c>
      <c r="B16" s="84">
        <f t="shared" si="0"/>
        <v>0.69794688708816865</v>
      </c>
    </row>
    <row r="17" spans="1:10">
      <c r="A17" t="s">
        <v>143</v>
      </c>
      <c r="B17" s="84">
        <f t="shared" si="0"/>
        <v>0.68338037623751924</v>
      </c>
    </row>
    <row r="18" spans="1:10">
      <c r="A18" t="s">
        <v>150</v>
      </c>
      <c r="B18" s="84">
        <f t="shared" si="0"/>
        <v>0.66471227185512893</v>
      </c>
    </row>
    <row r="19" spans="1:10">
      <c r="A19" t="s">
        <v>141</v>
      </c>
      <c r="B19" s="84">
        <f t="shared" si="0"/>
        <v>0.65882678829107399</v>
      </c>
    </row>
    <row r="20" spans="1:10">
      <c r="A20" t="s">
        <v>144</v>
      </c>
      <c r="B20" s="84">
        <f t="shared" si="0"/>
        <v>0.64370161088911082</v>
      </c>
    </row>
    <row r="29" spans="1:10" ht="46" customHeight="1">
      <c r="A29" s="238" t="s">
        <v>7</v>
      </c>
      <c r="B29" s="239"/>
      <c r="C29" s="239"/>
      <c r="D29" s="239"/>
      <c r="E29" s="239"/>
      <c r="F29" s="239"/>
      <c r="G29" s="239"/>
      <c r="H29" s="239"/>
    </row>
    <row r="30" spans="1:10">
      <c r="A30" s="57" t="s">
        <v>214</v>
      </c>
    </row>
    <row r="31" spans="1:10">
      <c r="A31" t="s">
        <v>141</v>
      </c>
      <c r="B31" s="167">
        <v>0.65882678829107399</v>
      </c>
      <c r="D31" s="50"/>
      <c r="E31" s="50"/>
      <c r="F31" s="50"/>
      <c r="G31" s="50"/>
      <c r="H31" s="50"/>
      <c r="J31" s="50"/>
    </row>
    <row r="32" spans="1:10">
      <c r="A32" t="s">
        <v>142</v>
      </c>
      <c r="B32" s="167">
        <v>0.7143694599051742</v>
      </c>
    </row>
    <row r="33" spans="1:9">
      <c r="A33" t="s">
        <v>143</v>
      </c>
      <c r="B33" s="167">
        <v>0.68338037623751924</v>
      </c>
    </row>
    <row r="34" spans="1:9">
      <c r="A34" t="s">
        <v>144</v>
      </c>
      <c r="B34" s="167">
        <v>0.64370161088911082</v>
      </c>
    </row>
    <row r="35" spans="1:9">
      <c r="A35" t="s">
        <v>145</v>
      </c>
      <c r="B35" s="167">
        <v>0.74940476190476191</v>
      </c>
    </row>
    <row r="36" spans="1:9">
      <c r="A36" t="s">
        <v>146</v>
      </c>
      <c r="B36" s="167">
        <v>0.75106111889200133</v>
      </c>
    </row>
    <row r="37" spans="1:9">
      <c r="A37" t="s">
        <v>213</v>
      </c>
      <c r="B37" s="167">
        <v>0.85065975690975693</v>
      </c>
    </row>
    <row r="38" spans="1:9">
      <c r="A38" t="s">
        <v>148</v>
      </c>
      <c r="B38" s="167">
        <v>0.76084748584748585</v>
      </c>
    </row>
    <row r="39" spans="1:9">
      <c r="A39" t="s">
        <v>149</v>
      </c>
      <c r="B39" s="167">
        <v>0.69794688708816865</v>
      </c>
    </row>
    <row r="40" spans="1:9">
      <c r="A40" t="s">
        <v>150</v>
      </c>
      <c r="B40" s="167">
        <v>0.66471227185512893</v>
      </c>
    </row>
    <row r="41" spans="1:9">
      <c r="A41" t="s">
        <v>151</v>
      </c>
      <c r="B41" s="167">
        <v>0.87636054421768717</v>
      </c>
    </row>
    <row r="42" spans="1:9">
      <c r="A42" t="s">
        <v>152</v>
      </c>
      <c r="B42" s="167">
        <v>0.77434163059163064</v>
      </c>
    </row>
    <row r="43" spans="1:9">
      <c r="A43" t="s">
        <v>153</v>
      </c>
      <c r="B43" s="167">
        <v>0.88622904872904873</v>
      </c>
      <c r="I43" s="180"/>
    </row>
    <row r="45" spans="1:9">
      <c r="A45" s="89" t="s">
        <v>9</v>
      </c>
    </row>
    <row r="46" spans="1:9">
      <c r="A46" s="180">
        <f>B31-$B$34</f>
        <v>1.5125177401963175E-2</v>
      </c>
    </row>
    <row r="47" spans="1:9">
      <c r="A47" s="180">
        <f>B32-$B$34</f>
        <v>7.0667849016063378E-2</v>
      </c>
    </row>
    <row r="48" spans="1:9">
      <c r="A48" s="180">
        <f>B33-$B$34</f>
        <v>3.9678765348408418E-2</v>
      </c>
    </row>
    <row r="49" spans="1:8">
      <c r="A49" s="180">
        <f>B34-$B$34</f>
        <v>0</v>
      </c>
    </row>
    <row r="50" spans="1:8">
      <c r="A50" s="180">
        <f>B35-$B$34</f>
        <v>0.10570315101565109</v>
      </c>
    </row>
    <row r="51" spans="1:8">
      <c r="A51" s="180">
        <f>B36-$B$34</f>
        <v>0.10735950800289051</v>
      </c>
    </row>
    <row r="52" spans="1:8">
      <c r="A52" s="180">
        <f>B37-$B$34</f>
        <v>0.20695814602064611</v>
      </c>
    </row>
    <row r="53" spans="1:8">
      <c r="A53" s="180">
        <f>B38-$B$34</f>
        <v>0.11714587495837503</v>
      </c>
    </row>
    <row r="54" spans="1:8">
      <c r="A54" s="180">
        <f>B39-$B$34</f>
        <v>5.4245276199057835E-2</v>
      </c>
    </row>
    <row r="55" spans="1:8">
      <c r="A55" s="180">
        <f>B40-$B$34</f>
        <v>2.1010660966018113E-2</v>
      </c>
    </row>
    <row r="56" spans="1:8">
      <c r="A56" s="180">
        <f>B41-$B$34</f>
        <v>0.23265893332857635</v>
      </c>
    </row>
    <row r="57" spans="1:8">
      <c r="A57" s="180">
        <f>B42-$B$34</f>
        <v>0.13064001970251982</v>
      </c>
    </row>
    <row r="58" spans="1:8">
      <c r="A58" s="180">
        <f>B43-$B$34</f>
        <v>0.24252743783993791</v>
      </c>
    </row>
    <row r="61" spans="1:8" ht="47" customHeight="1">
      <c r="A61" s="238" t="s">
        <v>0</v>
      </c>
      <c r="B61" s="239"/>
      <c r="C61" s="239"/>
      <c r="D61" s="239"/>
      <c r="E61" s="239"/>
      <c r="F61" s="239"/>
      <c r="G61" s="239"/>
      <c r="H61" s="239"/>
    </row>
    <row r="62" spans="1:8">
      <c r="A62" s="89"/>
    </row>
    <row r="63" spans="1:8">
      <c r="A63" s="57" t="s">
        <v>237</v>
      </c>
    </row>
    <row r="64" spans="1:8">
      <c r="A64" t="s">
        <v>153</v>
      </c>
      <c r="B64">
        <v>0.8257224696221025</v>
      </c>
    </row>
    <row r="65" spans="1:4">
      <c r="A65" t="s">
        <v>151</v>
      </c>
      <c r="B65">
        <v>0.80613469080461098</v>
      </c>
    </row>
    <row r="66" spans="1:4">
      <c r="A66" t="s">
        <v>147</v>
      </c>
      <c r="B66">
        <v>0.78718037334708701</v>
      </c>
    </row>
    <row r="67" spans="1:4">
      <c r="A67" t="s">
        <v>152</v>
      </c>
      <c r="B67">
        <v>0.71533981809645275</v>
      </c>
    </row>
    <row r="68" spans="1:4">
      <c r="A68" t="s">
        <v>148</v>
      </c>
      <c r="B68">
        <v>0.70795946961940748</v>
      </c>
    </row>
    <row r="69" spans="1:4">
      <c r="A69" t="s">
        <v>145</v>
      </c>
      <c r="B69">
        <v>0.70290569138183479</v>
      </c>
    </row>
    <row r="70" spans="1:4">
      <c r="A70" t="s">
        <v>146</v>
      </c>
      <c r="B70">
        <v>0.68533607523445839</v>
      </c>
    </row>
    <row r="71" spans="1:4">
      <c r="A71" t="s">
        <v>142</v>
      </c>
      <c r="B71">
        <v>0.65202543873494501</v>
      </c>
    </row>
    <row r="72" spans="1:4">
      <c r="A72" t="s">
        <v>149</v>
      </c>
      <c r="B72">
        <v>0.63932877632984297</v>
      </c>
    </row>
    <row r="73" spans="1:4">
      <c r="A73" t="s">
        <v>143</v>
      </c>
      <c r="B73">
        <v>0.62782950397500292</v>
      </c>
    </row>
    <row r="74" spans="1:4">
      <c r="A74" t="s">
        <v>150</v>
      </c>
      <c r="B74">
        <v>0.61378439009544306</v>
      </c>
    </row>
    <row r="75" spans="1:4">
      <c r="A75" t="s">
        <v>141</v>
      </c>
      <c r="B75">
        <v>0.59196770370537211</v>
      </c>
    </row>
    <row r="76" spans="1:4">
      <c r="A76" t="s">
        <v>144</v>
      </c>
      <c r="B76">
        <v>0.59051918580078866</v>
      </c>
    </row>
    <row r="78" spans="1:4" ht="15">
      <c r="A78" s="55"/>
      <c r="B78" s="52"/>
      <c r="C78" s="52"/>
      <c r="D78" s="52"/>
    </row>
    <row r="79" spans="1:4">
      <c r="A79" s="89"/>
    </row>
    <row r="80" spans="1:4">
      <c r="A80" s="89"/>
    </row>
    <row r="81" spans="1:12">
      <c r="A81" s="89"/>
    </row>
    <row r="82" spans="1:12">
      <c r="A82" s="89"/>
    </row>
    <row r="83" spans="1:12">
      <c r="A83" s="89"/>
    </row>
    <row r="84" spans="1:12">
      <c r="A84" s="89"/>
    </row>
    <row r="85" spans="1:12">
      <c r="A85" s="89"/>
    </row>
    <row r="86" spans="1:12">
      <c r="A86" s="89"/>
    </row>
    <row r="87" spans="1:12">
      <c r="A87" s="89"/>
    </row>
    <row r="88" spans="1:12" ht="50" customHeight="1">
      <c r="A88" s="238" t="s">
        <v>1</v>
      </c>
      <c r="B88" s="239"/>
      <c r="C88" s="239"/>
      <c r="D88" s="239"/>
      <c r="E88" s="239"/>
      <c r="F88" s="239"/>
      <c r="G88" s="239"/>
      <c r="H88" s="239"/>
    </row>
    <row r="89" spans="1:12" s="50" customFormat="1">
      <c r="A89" s="169"/>
      <c r="B89" t="s">
        <v>240</v>
      </c>
      <c r="C89" t="s">
        <v>238</v>
      </c>
      <c r="D89" t="s">
        <v>239</v>
      </c>
      <c r="E89" t="s">
        <v>40</v>
      </c>
      <c r="F89"/>
      <c r="G89"/>
      <c r="H89"/>
      <c r="I89"/>
      <c r="J89"/>
      <c r="K89" s="168"/>
      <c r="L89"/>
    </row>
    <row r="90" spans="1:12">
      <c r="A90" t="s">
        <v>153</v>
      </c>
      <c r="B90" s="84">
        <f>Klima!C79</f>
        <v>0.88622904872904873</v>
      </c>
      <c r="C90" s="84">
        <f>Klima!C87</f>
        <v>0.88492063492063489</v>
      </c>
      <c r="D90" s="84">
        <f>Klima!C95</f>
        <v>0.85119047619047616</v>
      </c>
      <c r="E90" s="181">
        <f t="shared" ref="E90:E102" si="1">C90-D90</f>
        <v>3.3730158730158721E-2</v>
      </c>
      <c r="L90" s="167"/>
    </row>
    <row r="91" spans="1:12">
      <c r="A91" t="s">
        <v>151</v>
      </c>
      <c r="B91" s="84">
        <f>Center!C141</f>
        <v>0.87636054421768717</v>
      </c>
      <c r="C91" s="84">
        <f>Center!C149</f>
        <v>0.91716269841269837</v>
      </c>
      <c r="D91" s="84">
        <f>Center!C157</f>
        <v>0.86071428571428577</v>
      </c>
      <c r="E91" s="181">
        <f t="shared" si="1"/>
        <v>5.6448412698412609E-2</v>
      </c>
      <c r="L91" s="167"/>
    </row>
    <row r="92" spans="1:12">
      <c r="A92" t="s">
        <v>147</v>
      </c>
      <c r="B92" s="84">
        <f>TPC!C143</f>
        <v>0.85065975690975693</v>
      </c>
      <c r="C92" s="84">
        <f>TPC!C151</f>
        <v>0.88718820861678005</v>
      </c>
      <c r="D92" s="84">
        <f>TPC!C159</f>
        <v>0.88293650793650791</v>
      </c>
      <c r="E92" s="181">
        <f t="shared" si="1"/>
        <v>4.2517006802721413E-3</v>
      </c>
      <c r="L92" s="167"/>
    </row>
    <row r="93" spans="1:12">
      <c r="A93" t="s">
        <v>152</v>
      </c>
      <c r="B93" s="84">
        <f>Klima!C25</f>
        <v>0.77434163059163064</v>
      </c>
      <c r="C93" s="84">
        <f>Klima!C33</f>
        <v>0.81994047619047628</v>
      </c>
      <c r="D93" s="84">
        <f>Klima!C41</f>
        <v>0.68799603174603163</v>
      </c>
      <c r="E93" s="181">
        <f t="shared" si="1"/>
        <v>0.13194444444444464</v>
      </c>
      <c r="L93" s="167"/>
    </row>
    <row r="94" spans="1:12">
      <c r="A94" t="s">
        <v>148</v>
      </c>
      <c r="B94" s="84">
        <f>TPC!C198</f>
        <v>0.76084748584748585</v>
      </c>
      <c r="C94" s="84">
        <f>TPC!C206</f>
        <v>0.80850340136054433</v>
      </c>
      <c r="D94" s="84">
        <f>TPC!C214</f>
        <v>0.73958333333333348</v>
      </c>
      <c r="E94" s="181">
        <f t="shared" si="1"/>
        <v>6.8920068027210846E-2</v>
      </c>
      <c r="L94" s="167"/>
    </row>
    <row r="95" spans="1:12">
      <c r="A95" t="s">
        <v>146</v>
      </c>
      <c r="B95" s="84">
        <f>TPC!C87</f>
        <v>0.75106111889200133</v>
      </c>
      <c r="C95" s="84">
        <f>TPC!C95</f>
        <v>0.80102040816326525</v>
      </c>
      <c r="D95" s="84">
        <f>TPC!C103</f>
        <v>0.67857142857142871</v>
      </c>
      <c r="E95" s="181">
        <f t="shared" si="1"/>
        <v>0.12244897959183654</v>
      </c>
      <c r="L95" s="167"/>
    </row>
    <row r="96" spans="1:12">
      <c r="A96" t="s">
        <v>145</v>
      </c>
      <c r="B96" s="84">
        <f>TPC!C25</f>
        <v>0.74940476190476191</v>
      </c>
      <c r="C96" s="84">
        <f>TPC!C33</f>
        <v>0.76666666666666661</v>
      </c>
      <c r="D96" s="84">
        <f>TPC!C41</f>
        <v>0.63095238095238104</v>
      </c>
      <c r="E96" s="181">
        <f t="shared" si="1"/>
        <v>0.13571428571428557</v>
      </c>
      <c r="L96" s="167"/>
    </row>
    <row r="97" spans="1:12">
      <c r="A97" t="s">
        <v>142</v>
      </c>
      <c r="B97" s="84">
        <f>MOL!C28</f>
        <v>0.7143694599051742</v>
      </c>
      <c r="C97" s="84">
        <f>MOL!C36</f>
        <v>0.77062074829931981</v>
      </c>
      <c r="D97" s="84">
        <f>MOL!C44</f>
        <v>0.62847222222222221</v>
      </c>
      <c r="E97" s="181">
        <f t="shared" si="1"/>
        <v>0.1421485260770976</v>
      </c>
      <c r="L97" s="167"/>
    </row>
    <row r="98" spans="1:12">
      <c r="A98" t="s">
        <v>149</v>
      </c>
      <c r="B98" s="84">
        <f>Center!C30</f>
        <v>0.69794688708816865</v>
      </c>
      <c r="C98" s="84">
        <f>Center!C38</f>
        <v>0.74156746031746035</v>
      </c>
      <c r="D98" s="84">
        <f>Center!C46</f>
        <v>0.64444444444444449</v>
      </c>
      <c r="E98" s="181">
        <f t="shared" si="1"/>
        <v>9.7123015873015861E-2</v>
      </c>
      <c r="L98" s="167"/>
    </row>
    <row r="99" spans="1:12">
      <c r="A99" t="s">
        <v>143</v>
      </c>
      <c r="B99" s="84">
        <f>MOL!C86</f>
        <v>0.68338037623751924</v>
      </c>
      <c r="C99" s="84">
        <f>MOL!C94</f>
        <v>0.68411281179138328</v>
      </c>
      <c r="D99" s="84">
        <f>MOL!C102</f>
        <v>0.61845238095238109</v>
      </c>
      <c r="E99" s="181">
        <f t="shared" si="1"/>
        <v>6.5660430839002193E-2</v>
      </c>
      <c r="L99" s="167"/>
    </row>
    <row r="100" spans="1:12">
      <c r="A100" t="s">
        <v>150</v>
      </c>
      <c r="B100" s="84">
        <f>Center!C84</f>
        <v>0.66471227185512893</v>
      </c>
      <c r="C100" s="84">
        <f>Center!C92</f>
        <v>0.71434240362811796</v>
      </c>
      <c r="D100" s="84">
        <f>Center!C100</f>
        <v>0.59424603174603186</v>
      </c>
      <c r="E100" s="181">
        <f t="shared" si="1"/>
        <v>0.12009637188208611</v>
      </c>
      <c r="L100" s="167"/>
    </row>
    <row r="101" spans="1:12">
      <c r="A101" t="s">
        <v>141</v>
      </c>
      <c r="B101" s="84">
        <f>DHR!C25</f>
        <v>0.65882678829107399</v>
      </c>
      <c r="C101" s="84">
        <f>DHR!C34</f>
        <v>0.65189200680272119</v>
      </c>
      <c r="D101" s="84">
        <f>DHR!C42</f>
        <v>0.67906746031746035</v>
      </c>
      <c r="E101" s="181">
        <f t="shared" si="1"/>
        <v>-2.7175453514739156E-2</v>
      </c>
      <c r="L101" s="167"/>
    </row>
    <row r="102" spans="1:12">
      <c r="A102" t="s">
        <v>144</v>
      </c>
      <c r="B102" s="84">
        <f>MOL!C144</f>
        <v>0.64370161088911082</v>
      </c>
      <c r="C102" s="84">
        <f>MOL!C152</f>
        <v>0.64681122448979589</v>
      </c>
      <c r="D102" s="84">
        <f>MOL!C160</f>
        <v>0.60119047619047628</v>
      </c>
      <c r="E102" s="181">
        <f t="shared" si="1"/>
        <v>4.5620748299319613E-2</v>
      </c>
      <c r="L102" s="167"/>
    </row>
    <row r="103" spans="1:12">
      <c r="B103" s="84"/>
      <c r="C103" s="84"/>
      <c r="D103" s="84"/>
      <c r="E103" s="181"/>
      <c r="L103" s="181"/>
    </row>
    <row r="104" spans="1:12">
      <c r="B104" s="84"/>
      <c r="C104" s="84"/>
      <c r="D104" s="84"/>
      <c r="E104" s="181"/>
      <c r="L104" s="181"/>
    </row>
    <row r="105" spans="1:12">
      <c r="B105" s="84"/>
      <c r="C105" s="84"/>
      <c r="D105" s="84"/>
      <c r="E105" s="181"/>
      <c r="L105" s="181"/>
    </row>
    <row r="106" spans="1:12">
      <c r="B106" s="84"/>
      <c r="C106" s="84"/>
      <c r="D106" s="84"/>
      <c r="E106" s="181"/>
      <c r="L106" s="181"/>
    </row>
    <row r="107" spans="1:12">
      <c r="B107" s="84"/>
      <c r="C107" s="84"/>
      <c r="D107" s="84"/>
      <c r="E107" s="181"/>
      <c r="L107" s="181"/>
    </row>
    <row r="108" spans="1:12">
      <c r="B108" s="84"/>
      <c r="C108" s="84"/>
      <c r="D108" s="84"/>
      <c r="E108" s="181"/>
      <c r="L108" s="181"/>
    </row>
    <row r="109" spans="1:12">
      <c r="B109" s="84"/>
      <c r="C109" s="84"/>
      <c r="D109" s="84"/>
      <c r="E109" s="181"/>
      <c r="L109" s="181"/>
    </row>
    <row r="110" spans="1:12">
      <c r="B110" s="84"/>
      <c r="C110" s="84"/>
      <c r="D110" s="84"/>
      <c r="E110" s="181"/>
      <c r="L110" s="181"/>
    </row>
    <row r="111" spans="1:12">
      <c r="B111" s="84"/>
      <c r="C111" s="84"/>
      <c r="D111" s="84"/>
      <c r="E111" s="181"/>
      <c r="L111" s="181"/>
    </row>
    <row r="112" spans="1:12">
      <c r="B112" s="84"/>
      <c r="C112" s="84"/>
      <c r="D112" s="84"/>
      <c r="E112" s="181"/>
      <c r="L112" s="181"/>
    </row>
    <row r="113" spans="1:12">
      <c r="B113" s="84"/>
      <c r="C113" s="84"/>
      <c r="D113" s="84"/>
      <c r="E113" s="181"/>
      <c r="L113" s="181"/>
    </row>
    <row r="114" spans="1:12">
      <c r="B114" s="84"/>
      <c r="C114" s="84"/>
      <c r="D114" s="84"/>
      <c r="E114" s="181"/>
      <c r="L114" s="181"/>
    </row>
    <row r="115" spans="1:12">
      <c r="B115" s="84"/>
      <c r="C115" s="84"/>
      <c r="D115" s="84"/>
      <c r="E115" s="181"/>
      <c r="L115" s="181"/>
    </row>
    <row r="116" spans="1:12">
      <c r="B116" s="84"/>
      <c r="C116" s="84"/>
      <c r="D116" s="84"/>
      <c r="E116" s="181"/>
      <c r="L116" s="181"/>
    </row>
    <row r="117" spans="1:12">
      <c r="B117" s="84"/>
      <c r="C117" s="84"/>
      <c r="D117" s="84"/>
      <c r="E117" s="181"/>
      <c r="L117" s="181"/>
    </row>
    <row r="118" spans="1:12">
      <c r="A118" s="238" t="s">
        <v>41</v>
      </c>
      <c r="B118" s="239"/>
      <c r="C118" s="239"/>
      <c r="D118" s="239"/>
      <c r="E118" s="239"/>
      <c r="F118" s="239"/>
      <c r="G118" s="239"/>
      <c r="H118" s="239"/>
      <c r="L118" s="167"/>
    </row>
    <row r="119" spans="1:12">
      <c r="B119" s="84"/>
      <c r="C119" s="84"/>
      <c r="D119" s="84"/>
      <c r="L119" s="167"/>
    </row>
    <row r="120" spans="1:12">
      <c r="B120" s="84"/>
      <c r="C120" s="84"/>
      <c r="D120" s="84"/>
      <c r="L120" s="167"/>
    </row>
    <row r="121" spans="1:12">
      <c r="B121" s="84"/>
      <c r="C121" s="84"/>
      <c r="D121" s="84"/>
      <c r="L121" s="167"/>
    </row>
    <row r="122" spans="1:12">
      <c r="B122" s="84"/>
      <c r="C122" s="84"/>
      <c r="D122" s="84"/>
      <c r="L122" s="167"/>
    </row>
    <row r="123" spans="1:12">
      <c r="B123" s="84"/>
      <c r="C123" s="84"/>
      <c r="D123" s="84"/>
      <c r="L123" s="167"/>
    </row>
    <row r="124" spans="1:12">
      <c r="B124" s="84"/>
      <c r="C124" s="84"/>
      <c r="D124" s="84"/>
      <c r="L124" s="167"/>
    </row>
    <row r="125" spans="1:12">
      <c r="B125" s="84"/>
      <c r="C125" s="84"/>
      <c r="D125" s="84"/>
      <c r="L125" s="167"/>
    </row>
    <row r="126" spans="1:12">
      <c r="B126" s="84"/>
      <c r="C126" s="84"/>
      <c r="D126" s="84"/>
      <c r="L126" s="167"/>
    </row>
    <row r="127" spans="1:12">
      <c r="B127" s="84"/>
      <c r="C127" s="84"/>
      <c r="D127" s="84"/>
      <c r="L127" s="167"/>
    </row>
    <row r="128" spans="1:12">
      <c r="B128" s="84"/>
      <c r="C128" s="84"/>
      <c r="D128" s="84"/>
      <c r="L128" s="167"/>
    </row>
    <row r="129" spans="1:12">
      <c r="B129" s="84"/>
      <c r="C129" s="84"/>
      <c r="D129" s="84"/>
      <c r="L129" s="167"/>
    </row>
    <row r="130" spans="1:12">
      <c r="B130" s="84"/>
      <c r="C130" s="84"/>
      <c r="D130" s="84"/>
      <c r="L130" s="167"/>
    </row>
    <row r="131" spans="1:12">
      <c r="B131" s="84"/>
      <c r="C131" s="84"/>
      <c r="D131" s="84"/>
      <c r="L131" s="167"/>
    </row>
    <row r="132" spans="1:12">
      <c r="B132" s="84"/>
      <c r="C132" s="84"/>
      <c r="D132" s="84"/>
      <c r="L132" s="167"/>
    </row>
    <row r="133" spans="1:12">
      <c r="B133" s="84"/>
      <c r="C133" s="84"/>
      <c r="D133" s="84"/>
      <c r="L133" s="167"/>
    </row>
    <row r="134" spans="1:12">
      <c r="B134" s="84"/>
      <c r="C134" s="84"/>
      <c r="D134" s="84"/>
      <c r="L134" s="167"/>
    </row>
    <row r="135" spans="1:12">
      <c r="B135" s="84"/>
      <c r="C135" s="84"/>
      <c r="D135" s="84"/>
      <c r="L135" s="167"/>
    </row>
    <row r="136" spans="1:12">
      <c r="B136" s="84"/>
      <c r="C136" s="84"/>
      <c r="D136" s="84"/>
      <c r="L136" s="181"/>
    </row>
    <row r="137" spans="1:12">
      <c r="B137" s="84"/>
      <c r="C137" s="84"/>
      <c r="D137" s="84"/>
      <c r="L137" s="181"/>
    </row>
    <row r="138" spans="1:12">
      <c r="B138" s="84"/>
      <c r="C138" s="84"/>
      <c r="D138" s="84"/>
      <c r="L138" s="181"/>
    </row>
    <row r="139" spans="1:12">
      <c r="B139" s="84"/>
      <c r="C139" s="84"/>
      <c r="D139" s="84"/>
      <c r="L139" s="167"/>
    </row>
    <row r="140" spans="1:12" s="89" customFormat="1" ht="69" customHeight="1">
      <c r="A140" s="238" t="s">
        <v>2</v>
      </c>
      <c r="B140" s="239"/>
      <c r="C140" s="239"/>
      <c r="D140" s="239"/>
      <c r="E140" s="239"/>
      <c r="F140" s="239"/>
      <c r="G140" s="239"/>
      <c r="H140" s="239"/>
      <c r="L140" s="170"/>
    </row>
    <row r="141" spans="1:12" s="89" customFormat="1">
      <c r="B141" s="170"/>
      <c r="C141" s="170"/>
      <c r="D141" s="170"/>
      <c r="L141" s="170"/>
    </row>
    <row r="142" spans="1:12">
      <c r="B142" s="84" t="s">
        <v>241</v>
      </c>
      <c r="C142" s="84" t="s">
        <v>242</v>
      </c>
      <c r="D142" s="84"/>
      <c r="L142" s="167"/>
    </row>
    <row r="143" spans="1:12">
      <c r="A143" t="s">
        <v>153</v>
      </c>
      <c r="B143" s="167">
        <v>0.81349206349206349</v>
      </c>
      <c r="C143" s="167">
        <v>0.77202380952380956</v>
      </c>
      <c r="L143" s="167"/>
    </row>
    <row r="144" spans="1:12">
      <c r="A144" t="s">
        <v>151</v>
      </c>
      <c r="B144" s="167">
        <v>0.82920574795574797</v>
      </c>
      <c r="C144" s="167">
        <v>0.68650793650793651</v>
      </c>
      <c r="L144" s="167"/>
    </row>
    <row r="145" spans="1:12">
      <c r="A145" t="s">
        <v>147</v>
      </c>
      <c r="B145" s="84">
        <v>0.83184523809523814</v>
      </c>
      <c r="C145" s="167">
        <v>0.70807350718064999</v>
      </c>
      <c r="L145" s="167"/>
    </row>
    <row r="146" spans="1:12">
      <c r="A146" t="s">
        <v>152</v>
      </c>
      <c r="B146" s="167">
        <v>0.69568452380952372</v>
      </c>
      <c r="C146" s="167">
        <v>0.66626984126984135</v>
      </c>
    </row>
    <row r="147" spans="1:12">
      <c r="A147" t="s">
        <v>146</v>
      </c>
      <c r="B147" s="167">
        <v>0.67609126984126988</v>
      </c>
      <c r="C147" s="167">
        <v>0.63577493934636797</v>
      </c>
    </row>
    <row r="148" spans="1:12">
      <c r="A148" t="s">
        <v>145</v>
      </c>
      <c r="B148" s="167">
        <v>0.69274376417233574</v>
      </c>
      <c r="C148" s="167">
        <v>0.5992063492063493</v>
      </c>
    </row>
    <row r="149" spans="1:12">
      <c r="A149" t="s">
        <v>142</v>
      </c>
      <c r="B149" s="167">
        <v>0.74400037792894935</v>
      </c>
      <c r="C149" s="167">
        <v>0.67460317460317465</v>
      </c>
      <c r="L149" s="167"/>
    </row>
    <row r="150" spans="1:12">
      <c r="A150" t="s">
        <v>149</v>
      </c>
      <c r="B150" s="167">
        <v>0.64455782312925181</v>
      </c>
      <c r="C150" s="167">
        <v>0.58019888510959949</v>
      </c>
    </row>
    <row r="151" spans="1:12">
      <c r="A151" t="s">
        <v>143</v>
      </c>
      <c r="B151" s="167">
        <v>0.6964285714285714</v>
      </c>
      <c r="C151" s="167">
        <v>0.67905693843193848</v>
      </c>
    </row>
    <row r="152" spans="1:12">
      <c r="A152" t="s">
        <v>150</v>
      </c>
      <c r="B152" s="167">
        <v>0.59920634920634919</v>
      </c>
      <c r="C152" s="167">
        <v>0.55619288119288124</v>
      </c>
    </row>
    <row r="153" spans="1:12">
      <c r="A153" t="s">
        <v>144</v>
      </c>
      <c r="B153" s="167">
        <v>0.8035714285714286</v>
      </c>
      <c r="C153" s="167">
        <v>0.60630312148169296</v>
      </c>
      <c r="L153" s="167"/>
    </row>
    <row r="159" spans="1:12" ht="20">
      <c r="A159" s="178" t="s">
        <v>217</v>
      </c>
    </row>
    <row r="161" spans="1:22">
      <c r="A161" s="89" t="s">
        <v>42</v>
      </c>
    </row>
    <row r="162" spans="1:22">
      <c r="A162" s="89" t="s">
        <v>43</v>
      </c>
    </row>
    <row r="163" spans="1:22">
      <c r="A163" s="89" t="s">
        <v>44</v>
      </c>
    </row>
    <row r="165" spans="1:22">
      <c r="A165" s="57" t="s">
        <v>169</v>
      </c>
      <c r="G165" s="57" t="s">
        <v>63</v>
      </c>
      <c r="Q165" t="s">
        <v>253</v>
      </c>
      <c r="V165" t="s">
        <v>254</v>
      </c>
    </row>
    <row r="182" spans="1:10" s="57" customFormat="1">
      <c r="A182" s="57" t="s">
        <v>180</v>
      </c>
      <c r="E182" s="57" t="s">
        <v>181</v>
      </c>
      <c r="J182" s="57" t="s">
        <v>182</v>
      </c>
    </row>
    <row r="199" spans="1:11" s="57" customFormat="1">
      <c r="A199" s="57" t="s">
        <v>170</v>
      </c>
      <c r="E199" s="57" t="s">
        <v>184</v>
      </c>
      <c r="J199" s="57" t="s">
        <v>185</v>
      </c>
      <c r="K199" s="57" t="s">
        <v>177</v>
      </c>
    </row>
    <row r="216" spans="1:11" s="57" customFormat="1">
      <c r="A216" s="57" t="s">
        <v>171</v>
      </c>
      <c r="E216" s="57" t="s">
        <v>172</v>
      </c>
      <c r="J216" s="57" t="s">
        <v>173</v>
      </c>
      <c r="K216" s="57" t="s">
        <v>176</v>
      </c>
    </row>
    <row r="233" spans="1:6" s="57" customFormat="1">
      <c r="A233" s="57" t="s">
        <v>190</v>
      </c>
      <c r="E233" s="57" t="s">
        <v>174</v>
      </c>
      <c r="F233" s="57" t="s">
        <v>175</v>
      </c>
    </row>
  </sheetData>
  <sortState ref="M10:N46">
    <sortCondition descending="1" ref="N10:N46"/>
  </sortState>
  <mergeCells count="6">
    <mergeCell ref="A5:H5"/>
    <mergeCell ref="A29:H29"/>
    <mergeCell ref="A61:H61"/>
    <mergeCell ref="A88:H88"/>
    <mergeCell ref="A118:H118"/>
    <mergeCell ref="A140:H140"/>
  </mergeCells>
  <phoneticPr fontId="4" type="noConversion"/>
  <pageMargins left="0.75000000000000011" right="0.75000000000000011" top="1" bottom="1" header="0.5" footer="0.5"/>
  <pageSetup paperSize="0" orientation="landscape" horizontalDpi="4294967292" verticalDpi="4294967292"/>
  <rowBreaks count="1" manualBreakCount="1">
    <brk id="138" max="16383" man="1"/>
  </rowBreaks>
  <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N433"/>
  <sheetViews>
    <sheetView tabSelected="1" topLeftCell="A46" workbookViewId="0">
      <selection activeCell="A63" sqref="A63:I71"/>
    </sheetView>
  </sheetViews>
  <sheetFormatPr baseColWidth="10" defaultColWidth="10.83203125" defaultRowHeight="14"/>
  <cols>
    <col min="1" max="1" width="34.83203125" style="1" customWidth="1"/>
    <col min="2" max="2" width="13.1640625" style="1" bestFit="1" customWidth="1"/>
    <col min="3" max="5" width="11.5" style="1" bestFit="1" customWidth="1"/>
    <col min="6" max="6" width="9" style="1" bestFit="1" customWidth="1"/>
    <col min="7" max="7" width="11.5" style="1" bestFit="1" customWidth="1"/>
    <col min="8" max="8" width="13.83203125" style="1" bestFit="1" customWidth="1"/>
    <col min="9" max="9" width="11" style="1" customWidth="1"/>
    <col min="10" max="11" width="10.83203125" style="1"/>
    <col min="12" max="14" width="12.1640625" style="1" bestFit="1" customWidth="1"/>
    <col min="15" max="16384" width="10.83203125" style="1"/>
  </cols>
  <sheetData>
    <row r="1" spans="1:9" customFormat="1" ht="20">
      <c r="A1" s="178" t="s">
        <v>216</v>
      </c>
    </row>
    <row r="2" spans="1:9" customFormat="1"/>
    <row r="3" spans="1:9" customFormat="1" ht="49" customHeight="1">
      <c r="A3" s="238" t="s">
        <v>5</v>
      </c>
      <c r="B3" s="239"/>
      <c r="C3" s="239"/>
      <c r="D3" s="239"/>
      <c r="E3" s="239"/>
      <c r="F3" s="239"/>
      <c r="G3" s="239"/>
      <c r="H3" s="239"/>
      <c r="I3" s="239"/>
    </row>
    <row r="4" spans="1:9" customFormat="1" ht="15" thickBot="1">
      <c r="A4" s="89"/>
    </row>
    <row r="5" spans="1:9" customFormat="1" ht="16" thickTop="1" thickBot="1">
      <c r="A5" s="263" t="s">
        <v>13</v>
      </c>
      <c r="B5" s="34" t="s">
        <v>79</v>
      </c>
      <c r="C5" s="35" t="s">
        <v>76</v>
      </c>
      <c r="D5" s="35" t="s">
        <v>83</v>
      </c>
      <c r="E5" s="35" t="s">
        <v>74</v>
      </c>
      <c r="F5" s="35" t="s">
        <v>85</v>
      </c>
      <c r="G5" s="36" t="s">
        <v>91</v>
      </c>
      <c r="H5" s="35" t="s">
        <v>89</v>
      </c>
      <c r="I5" s="37" t="s">
        <v>87</v>
      </c>
    </row>
    <row r="6" spans="1:9" customFormat="1" ht="15" thickTop="1">
      <c r="A6" s="95" t="s">
        <v>201</v>
      </c>
      <c r="B6" s="91">
        <v>1.2314558524297601</v>
      </c>
      <c r="C6" s="91">
        <v>1.3280573269766125</v>
      </c>
      <c r="D6" s="91">
        <v>1.2247448713915889</v>
      </c>
      <c r="E6" s="91">
        <v>1.2673044646258482</v>
      </c>
      <c r="F6" s="91">
        <v>1.5050420310248862</v>
      </c>
      <c r="G6" s="91">
        <v>1.5984195491000022</v>
      </c>
      <c r="H6" s="91">
        <v>1.8809249819912508</v>
      </c>
      <c r="I6" s="91">
        <v>1.2135597524338355</v>
      </c>
    </row>
    <row r="7" spans="1:9" customFormat="1">
      <c r="A7" s="91" t="s">
        <v>30</v>
      </c>
      <c r="B7" s="91">
        <v>1.295641368318184</v>
      </c>
      <c r="C7" s="91">
        <v>1.0811682235076896</v>
      </c>
      <c r="D7" s="91">
        <v>1.5579369513753381</v>
      </c>
      <c r="E7" s="91">
        <v>1.5171639131176473</v>
      </c>
      <c r="F7" s="91">
        <v>1.420358338800076</v>
      </c>
      <c r="G7" s="91">
        <v>1.5460083270440392</v>
      </c>
      <c r="H7" s="91">
        <v>1.3023667917245931</v>
      </c>
      <c r="I7" s="91">
        <v>1.4625777404014009</v>
      </c>
    </row>
    <row r="8" spans="1:9" customFormat="1">
      <c r="A8" s="91" t="s">
        <v>31</v>
      </c>
      <c r="B8" s="91">
        <v>1.1736826698583205</v>
      </c>
      <c r="C8" s="91">
        <v>1.1753128713921213</v>
      </c>
      <c r="D8" s="91">
        <v>1.2352939758446746</v>
      </c>
      <c r="E8" s="91">
        <v>1.3078503089479336</v>
      </c>
      <c r="F8" s="91">
        <v>1.3802356996976211</v>
      </c>
      <c r="G8" s="91">
        <v>1.268660105574468</v>
      </c>
      <c r="H8" s="91">
        <v>1.2744999986127024</v>
      </c>
      <c r="I8" s="91">
        <v>1.4803477322203666</v>
      </c>
    </row>
    <row r="9" spans="1:9" customFormat="1">
      <c r="A9" s="91" t="s">
        <v>32</v>
      </c>
      <c r="B9" s="91">
        <v>1.2185032531570206</v>
      </c>
      <c r="C9" s="91">
        <v>1.3164279381798625</v>
      </c>
      <c r="D9" s="91">
        <v>0.99138526502537128</v>
      </c>
      <c r="E9" s="91">
        <v>1.4101483531611081</v>
      </c>
      <c r="F9" s="91">
        <v>1.2806540899720023</v>
      </c>
      <c r="G9" s="91">
        <v>1.4497488250951476</v>
      </c>
      <c r="H9" s="91">
        <v>1.4449237786075901</v>
      </c>
      <c r="I9" s="91">
        <v>1.5556537915749553</v>
      </c>
    </row>
    <row r="10" spans="1:9" customFormat="1">
      <c r="A10" s="91" t="s">
        <v>33</v>
      </c>
      <c r="B10" s="91">
        <v>0.9428060277688437</v>
      </c>
      <c r="C10" s="91">
        <v>1.1033624370164299</v>
      </c>
      <c r="D10" s="91">
        <v>1.2579339949073796</v>
      </c>
      <c r="E10" s="91">
        <v>0.84054514439176564</v>
      </c>
      <c r="F10" s="91">
        <v>1.2436417592004247</v>
      </c>
      <c r="G10" s="91">
        <v>1.1258073829452668</v>
      </c>
      <c r="H10" s="91">
        <v>1.2437607619032995</v>
      </c>
      <c r="I10" s="91">
        <v>1.5576904145098136</v>
      </c>
    </row>
    <row r="11" spans="1:9" customFormat="1">
      <c r="A11" s="93" t="s">
        <v>28</v>
      </c>
      <c r="B11" s="94">
        <f t="shared" ref="B11:I11" si="0">AVERAGE(B6:B10)</f>
        <v>1.1724178343064255</v>
      </c>
      <c r="C11" s="94">
        <f t="shared" si="0"/>
        <v>1.2008657594145431</v>
      </c>
      <c r="D11" s="94">
        <f t="shared" si="0"/>
        <v>1.2534590117088704</v>
      </c>
      <c r="E11" s="94">
        <f t="shared" si="0"/>
        <v>1.2686024368488606</v>
      </c>
      <c r="F11" s="94">
        <f t="shared" si="0"/>
        <v>1.3659863837390021</v>
      </c>
      <c r="G11" s="94">
        <f t="shared" si="0"/>
        <v>1.3977288379517847</v>
      </c>
      <c r="H11" s="94">
        <f t="shared" si="0"/>
        <v>1.4292952625678872</v>
      </c>
      <c r="I11" s="94">
        <f t="shared" si="0"/>
        <v>1.4539658862280742</v>
      </c>
    </row>
    <row r="12" spans="1:9" customFormat="1">
      <c r="A12" s="92" t="s">
        <v>34</v>
      </c>
      <c r="B12" s="92">
        <f t="shared" ref="B12:I12" si="1">B287</f>
        <v>1.2927970638017181</v>
      </c>
      <c r="C12" s="92">
        <f t="shared" si="1"/>
        <v>1.3970760131803832</v>
      </c>
      <c r="D12" s="92">
        <f t="shared" si="1"/>
        <v>1.564287193594772</v>
      </c>
      <c r="E12" s="92">
        <f t="shared" si="1"/>
        <v>1.3532038906640247</v>
      </c>
      <c r="F12" s="92">
        <f t="shared" si="1"/>
        <v>1.4848792023134745</v>
      </c>
      <c r="G12" s="92">
        <f t="shared" si="1"/>
        <v>1.5938148043638425</v>
      </c>
      <c r="H12" s="92">
        <f t="shared" si="1"/>
        <v>1.4046282899654223</v>
      </c>
      <c r="I12" s="92">
        <f t="shared" si="1"/>
        <v>1.6793415247767627</v>
      </c>
    </row>
    <row r="13" spans="1:9">
      <c r="A13" s="236"/>
    </row>
    <row r="14" spans="1:9">
      <c r="A14" s="240" t="s">
        <v>22</v>
      </c>
      <c r="B14" s="11"/>
      <c r="C14" s="11"/>
      <c r="D14" s="11"/>
      <c r="E14" s="11"/>
      <c r="F14" s="11"/>
      <c r="G14" s="11"/>
      <c r="H14" s="11"/>
      <c r="I14" s="11"/>
    </row>
    <row r="15" spans="1:9">
      <c r="A15" s="236"/>
      <c r="B15" s="11"/>
      <c r="C15" s="11"/>
      <c r="D15" s="11"/>
      <c r="E15" s="11"/>
      <c r="F15" s="11"/>
      <c r="G15" s="11"/>
      <c r="H15" s="11"/>
      <c r="I15" s="11"/>
    </row>
    <row r="16" spans="1:9">
      <c r="A16" s="188"/>
      <c r="B16" s="236"/>
      <c r="C16" s="236"/>
      <c r="D16" s="236"/>
      <c r="E16" s="236"/>
      <c r="F16" s="236"/>
      <c r="G16" s="236"/>
      <c r="H16" s="236"/>
      <c r="I16" s="236"/>
    </row>
    <row r="17" spans="1:9">
      <c r="A17" s="236"/>
      <c r="B17" s="236"/>
      <c r="C17" s="236"/>
      <c r="D17" s="236"/>
      <c r="E17" s="236"/>
      <c r="F17" s="236"/>
      <c r="G17" s="236"/>
      <c r="H17" s="236"/>
      <c r="I17" s="236"/>
    </row>
    <row r="18" spans="1:9">
      <c r="A18" s="236"/>
      <c r="B18" s="236"/>
      <c r="C18" s="236"/>
      <c r="D18" s="236"/>
      <c r="E18" s="236"/>
      <c r="F18" s="236"/>
      <c r="G18" s="236"/>
      <c r="H18" s="236"/>
      <c r="I18" s="236"/>
    </row>
    <row r="19" spans="1:9">
      <c r="A19" s="236"/>
      <c r="B19" s="236"/>
      <c r="C19" s="236"/>
      <c r="D19" s="236"/>
      <c r="E19" s="236"/>
      <c r="F19" s="236"/>
      <c r="G19" s="236"/>
      <c r="H19" s="236"/>
      <c r="I19" s="236"/>
    </row>
    <row r="20" spans="1:9">
      <c r="A20" s="236"/>
      <c r="B20" s="236"/>
      <c r="C20" s="236"/>
      <c r="D20" s="236"/>
      <c r="E20" s="236"/>
      <c r="F20" s="236"/>
      <c r="G20" s="236"/>
      <c r="H20" s="236"/>
      <c r="I20" s="236"/>
    </row>
    <row r="21" spans="1:9">
      <c r="A21" s="236"/>
      <c r="B21" s="236"/>
      <c r="C21" s="236"/>
      <c r="D21" s="236"/>
      <c r="E21" s="236"/>
      <c r="F21" s="236"/>
      <c r="G21" s="236"/>
      <c r="H21" s="236"/>
      <c r="I21" s="236"/>
    </row>
    <row r="22" spans="1:9">
      <c r="A22" s="236"/>
      <c r="B22" s="236"/>
      <c r="C22" s="236"/>
      <c r="D22" s="236"/>
      <c r="E22" s="236"/>
      <c r="F22" s="236"/>
      <c r="G22" s="236"/>
      <c r="H22" s="236"/>
      <c r="I22" s="236"/>
    </row>
    <row r="23" spans="1:9">
      <c r="A23" s="236"/>
      <c r="B23" s="236"/>
      <c r="C23" s="236"/>
      <c r="D23" s="236"/>
      <c r="E23" s="236"/>
      <c r="F23" s="236"/>
      <c r="G23" s="236"/>
      <c r="H23" s="236"/>
      <c r="I23" s="236"/>
    </row>
    <row r="24" spans="1:9">
      <c r="A24" s="236"/>
      <c r="B24" s="236"/>
      <c r="C24" s="236"/>
      <c r="D24" s="236"/>
      <c r="E24" s="236"/>
      <c r="F24" s="236"/>
      <c r="G24" s="236"/>
      <c r="H24" s="236"/>
      <c r="I24" s="236"/>
    </row>
    <row r="25" spans="1:9">
      <c r="A25" s="237"/>
      <c r="B25" s="177"/>
      <c r="C25" s="177"/>
      <c r="D25" s="177"/>
      <c r="E25" s="177"/>
      <c r="F25" s="177"/>
      <c r="G25" s="177"/>
      <c r="H25" s="177"/>
      <c r="I25" s="177"/>
    </row>
    <row r="26" spans="1:9" customFormat="1"/>
    <row r="27" spans="1:9" customFormat="1"/>
    <row r="28" spans="1:9" customFormat="1"/>
    <row r="29" spans="1:9" customFormat="1"/>
    <row r="30" spans="1:9" customFormat="1"/>
    <row r="31" spans="1:9" customFormat="1">
      <c r="A31" s="238" t="s">
        <v>23</v>
      </c>
      <c r="B31" s="238"/>
      <c r="C31" s="238"/>
      <c r="D31" s="238"/>
      <c r="E31" s="238"/>
      <c r="F31" s="238"/>
      <c r="G31" s="238"/>
      <c r="H31" s="238"/>
      <c r="I31" s="238"/>
    </row>
    <row r="32" spans="1:9" customFormat="1">
      <c r="A32" s="263" t="s">
        <v>29</v>
      </c>
      <c r="B32" t="s">
        <v>91</v>
      </c>
      <c r="C32">
        <v>4.2945205479452051</v>
      </c>
    </row>
    <row r="33" spans="1:9" customFormat="1">
      <c r="B33" t="s">
        <v>85</v>
      </c>
      <c r="C33">
        <v>4.5086705202312141</v>
      </c>
    </row>
    <row r="34" spans="1:9" customFormat="1">
      <c r="B34" t="s">
        <v>89</v>
      </c>
      <c r="C34">
        <v>4.7671232876712333</v>
      </c>
    </row>
    <row r="35" spans="1:9" customFormat="1">
      <c r="B35" t="s">
        <v>76</v>
      </c>
      <c r="C35">
        <v>4.8378378378378377</v>
      </c>
    </row>
    <row r="36" spans="1:9" customFormat="1">
      <c r="B36" t="s">
        <v>83</v>
      </c>
      <c r="C36">
        <v>4.8779069767441863</v>
      </c>
    </row>
    <row r="37" spans="1:9" customFormat="1">
      <c r="B37" t="s">
        <v>79</v>
      </c>
      <c r="C37">
        <v>5.0267379679144382</v>
      </c>
    </row>
    <row r="38" spans="1:9" customFormat="1">
      <c r="B38" t="s">
        <v>81</v>
      </c>
      <c r="C38">
        <v>5.1111111111111107</v>
      </c>
    </row>
    <row r="39" spans="1:9" customFormat="1">
      <c r="B39" t="s">
        <v>87</v>
      </c>
      <c r="C39">
        <v>5.2588235294117647</v>
      </c>
    </row>
    <row r="40" spans="1:9" customFormat="1"/>
    <row r="41" spans="1:9" customFormat="1"/>
    <row r="42" spans="1:9" customFormat="1"/>
    <row r="43" spans="1:9" customFormat="1"/>
    <row r="44" spans="1:9" customFormat="1"/>
    <row r="45" spans="1:9" customFormat="1"/>
    <row r="46" spans="1:9" customFormat="1"/>
    <row r="47" spans="1:9" customFormat="1" ht="31" customHeight="1">
      <c r="A47" s="238" t="s">
        <v>6</v>
      </c>
      <c r="B47" s="239"/>
      <c r="C47" s="239"/>
      <c r="D47" s="239"/>
      <c r="E47" s="239"/>
      <c r="F47" s="239"/>
      <c r="G47" s="239"/>
      <c r="H47" s="239"/>
      <c r="I47" s="239"/>
    </row>
    <row r="48" spans="1:9" customFormat="1">
      <c r="A48" t="s">
        <v>138</v>
      </c>
    </row>
    <row r="49" spans="1:11" customFormat="1">
      <c r="A49" s="263" t="s">
        <v>14</v>
      </c>
      <c r="B49" s="79" t="s">
        <v>140</v>
      </c>
      <c r="C49" s="79" t="s">
        <v>139</v>
      </c>
      <c r="D49" s="56" t="s">
        <v>164</v>
      </c>
    </row>
    <row r="50" spans="1:11" customFormat="1" ht="15">
      <c r="A50" s="81" t="s">
        <v>76</v>
      </c>
      <c r="B50" s="80">
        <v>2</v>
      </c>
      <c r="C50" s="56">
        <v>0</v>
      </c>
      <c r="D50" s="56">
        <f t="shared" ref="D50:D57" si="2">SUM(B50:C50)</f>
        <v>2</v>
      </c>
    </row>
    <row r="51" spans="1:11" customFormat="1" ht="15">
      <c r="A51" s="81" t="s">
        <v>79</v>
      </c>
      <c r="B51" s="80">
        <v>1</v>
      </c>
      <c r="C51" s="56">
        <v>3</v>
      </c>
      <c r="D51" s="56">
        <f t="shared" si="2"/>
        <v>4</v>
      </c>
    </row>
    <row r="52" spans="1:11" customFormat="1" ht="15">
      <c r="A52" s="81" t="s">
        <v>81</v>
      </c>
      <c r="B52" s="80">
        <v>4</v>
      </c>
      <c r="C52" s="56">
        <v>10</v>
      </c>
      <c r="D52" s="56">
        <f t="shared" si="2"/>
        <v>14</v>
      </c>
    </row>
    <row r="53" spans="1:11" customFormat="1" ht="15">
      <c r="A53" s="81" t="s">
        <v>83</v>
      </c>
      <c r="B53" s="80">
        <v>2</v>
      </c>
      <c r="C53" s="56">
        <v>6</v>
      </c>
      <c r="D53" s="56">
        <f t="shared" si="2"/>
        <v>8</v>
      </c>
    </row>
    <row r="54" spans="1:11" customFormat="1" ht="15">
      <c r="A54" s="81" t="s">
        <v>85</v>
      </c>
      <c r="B54" s="80">
        <v>0</v>
      </c>
      <c r="C54" s="56">
        <v>14</v>
      </c>
      <c r="D54" s="56">
        <f t="shared" si="2"/>
        <v>14</v>
      </c>
    </row>
    <row r="55" spans="1:11" customFormat="1" ht="15">
      <c r="A55" s="82" t="s">
        <v>87</v>
      </c>
      <c r="B55" s="80">
        <v>11</v>
      </c>
      <c r="C55" s="56">
        <v>27</v>
      </c>
      <c r="D55" s="56">
        <f t="shared" si="2"/>
        <v>38</v>
      </c>
    </row>
    <row r="56" spans="1:11" customFormat="1" ht="15">
      <c r="A56" s="82" t="s">
        <v>89</v>
      </c>
      <c r="B56" s="80">
        <v>12</v>
      </c>
      <c r="C56" s="56">
        <v>29</v>
      </c>
      <c r="D56" s="56">
        <f t="shared" si="2"/>
        <v>41</v>
      </c>
    </row>
    <row r="57" spans="1:11" customFormat="1" ht="15">
      <c r="A57" s="55" t="s">
        <v>91</v>
      </c>
      <c r="B57" s="56">
        <v>4</v>
      </c>
      <c r="C57" s="56">
        <v>15</v>
      </c>
      <c r="D57" s="56">
        <f t="shared" si="2"/>
        <v>19</v>
      </c>
    </row>
    <row r="58" spans="1:11" customFormat="1" ht="15">
      <c r="A58" s="55"/>
      <c r="B58" s="52"/>
      <c r="C58" s="52"/>
      <c r="D58" s="52"/>
    </row>
    <row r="59" spans="1:11" customFormat="1"/>
    <row r="60" spans="1:11" customFormat="1"/>
    <row r="61" spans="1:11" customFormat="1" ht="50" customHeight="1">
      <c r="A61" s="238" t="s">
        <v>4</v>
      </c>
      <c r="B61" s="239"/>
      <c r="C61" s="239"/>
      <c r="D61" s="239"/>
      <c r="E61" s="239"/>
      <c r="F61" s="239"/>
      <c r="G61" s="239"/>
      <c r="H61" s="239"/>
      <c r="I61" s="239"/>
    </row>
    <row r="62" spans="1:11" customFormat="1">
      <c r="A62" s="89"/>
    </row>
    <row r="63" spans="1:11">
      <c r="A63" s="262" t="s">
        <v>21</v>
      </c>
      <c r="B63" s="96" t="s">
        <v>76</v>
      </c>
      <c r="C63" s="96" t="s">
        <v>79</v>
      </c>
      <c r="D63" s="96" t="s">
        <v>81</v>
      </c>
      <c r="E63" s="96" t="s">
        <v>83</v>
      </c>
      <c r="F63" s="96" t="s">
        <v>85</v>
      </c>
      <c r="G63" s="96" t="s">
        <v>87</v>
      </c>
      <c r="H63" s="96" t="s">
        <v>89</v>
      </c>
      <c r="I63" s="96" t="s">
        <v>91</v>
      </c>
    </row>
    <row r="64" spans="1:11">
      <c r="A64" s="96" t="s">
        <v>76</v>
      </c>
      <c r="B64" s="99">
        <f>CORREL(B97:B285,B97:B285)</f>
        <v>1</v>
      </c>
      <c r="C64" s="254">
        <f>CORREL(B97:B285,C97:C285)</f>
        <v>0.42088081120098553</v>
      </c>
      <c r="D64" s="98">
        <f>CORREL(B97:B285,D97:D285)</f>
        <v>0.35855317475538567</v>
      </c>
      <c r="E64" s="98">
        <f>CORREL(B97:B285,E97:E285)</f>
        <v>0.30734680665273328</v>
      </c>
      <c r="F64" s="98">
        <f>CORREL(B97:B285,F97:F285)</f>
        <v>0.36459832719882096</v>
      </c>
      <c r="G64" s="254">
        <f>CORREL(B97:B285,G97:G285)</f>
        <v>0.40825737205123169</v>
      </c>
      <c r="H64" s="98">
        <f>CORREL(B97:B285,H97:H285)</f>
        <v>0.15208261157943617</v>
      </c>
      <c r="I64" s="98">
        <f>CORREL(B97:B285,I97:I285)</f>
        <v>-4.0745167299678829E-2</v>
      </c>
      <c r="K64" s="57" t="s">
        <v>179</v>
      </c>
    </row>
    <row r="65" spans="1:14">
      <c r="A65" s="96" t="s">
        <v>79</v>
      </c>
      <c r="B65" s="254">
        <f>C64</f>
        <v>0.42088081120098553</v>
      </c>
      <c r="C65" s="99">
        <f>CORREL(C97:C285,C97:C285)</f>
        <v>1</v>
      </c>
      <c r="D65" s="256">
        <f>CORREL(C97:C285,D97:D285)</f>
        <v>0.49090957378965983</v>
      </c>
      <c r="E65" s="98">
        <f>CORREL(C97:C285,E97:E285)</f>
        <v>0.34127325233759637</v>
      </c>
      <c r="F65" s="257">
        <f>CORREL(C97:C285,F97:F285)</f>
        <v>0.53628207522234717</v>
      </c>
      <c r="G65" s="256">
        <f>CORREL(C97:C285,G97:G285)</f>
        <v>0.45435720383225203</v>
      </c>
      <c r="H65" s="98">
        <f>CORREL(C97:C285,H97:H285)</f>
        <v>0.33257162016819325</v>
      </c>
      <c r="I65" s="98">
        <f>CORREL(C97:C285,I97:I285)</f>
        <v>0.1382066324862021</v>
      </c>
      <c r="K65" s="100" t="s">
        <v>178</v>
      </c>
    </row>
    <row r="66" spans="1:14">
      <c r="A66" s="96" t="s">
        <v>81</v>
      </c>
      <c r="B66" s="98">
        <f>D64</f>
        <v>0.35855317475538567</v>
      </c>
      <c r="C66" s="255">
        <f>D65</f>
        <v>0.49090957378965983</v>
      </c>
      <c r="D66" s="99">
        <f>CORREL(D97:D285,D97:D285)</f>
        <v>1.0000000000000002</v>
      </c>
      <c r="E66" s="259">
        <f>CORREL(D97:D285,E97:E285)</f>
        <v>0.58140865366781702</v>
      </c>
      <c r="F66" s="257">
        <f>CORREL(D97:D285,F97:F285)</f>
        <v>0.52813409630662977</v>
      </c>
      <c r="G66" s="260">
        <f>CORREL(D97:D285,G97:G285)</f>
        <v>0.58172181817668067</v>
      </c>
      <c r="H66" s="98">
        <f>CORREL(D97:D285,H97:H285)</f>
        <v>0.37690113168748596</v>
      </c>
      <c r="I66" s="98">
        <f>CORREL(D97:D285,I97:I285)</f>
        <v>-3.7232345655398763E-2</v>
      </c>
      <c r="K66" s="101" t="s">
        <v>127</v>
      </c>
    </row>
    <row r="67" spans="1:14">
      <c r="A67" s="96" t="s">
        <v>83</v>
      </c>
      <c r="B67" s="98">
        <f>E64</f>
        <v>0.30734680665273328</v>
      </c>
      <c r="C67" s="98">
        <f>E65</f>
        <v>0.34127325233759637</v>
      </c>
      <c r="D67" s="259">
        <f>E66</f>
        <v>0.58140865366781702</v>
      </c>
      <c r="E67" s="99">
        <f>CORREL(E97:E285,E97:E285)</f>
        <v>1</v>
      </c>
      <c r="F67" s="254">
        <f>CORREL(E97:E285,F97:F285)</f>
        <v>0.4367281709058633</v>
      </c>
      <c r="G67" s="256">
        <f>CORREL(E97:E285,G97:G285)</f>
        <v>0.47477058546906881</v>
      </c>
      <c r="H67" s="98">
        <f>CORREL(E97:E285,H97:H285)</f>
        <v>0.26273289559819157</v>
      </c>
      <c r="I67" s="98">
        <f>CORREL(E97:E285,I97:I285)</f>
        <v>0.13172485011182364</v>
      </c>
      <c r="K67" s="103" t="s">
        <v>204</v>
      </c>
    </row>
    <row r="68" spans="1:14">
      <c r="A68" s="96" t="s">
        <v>85</v>
      </c>
      <c r="B68" s="98">
        <f>F64</f>
        <v>0.36459832719882096</v>
      </c>
      <c r="C68" s="258">
        <f>F65</f>
        <v>0.53628207522234717</v>
      </c>
      <c r="D68" s="257">
        <f>F66</f>
        <v>0.52813409630662977</v>
      </c>
      <c r="E68" s="254">
        <f>F67</f>
        <v>0.4367281709058633</v>
      </c>
      <c r="F68" s="99">
        <f>CORREL(F97:F285,F97:F285)</f>
        <v>1.0000000000000002</v>
      </c>
      <c r="G68" s="260">
        <f>CORREL(F97:F285,G97:G285)</f>
        <v>0.65069190938251831</v>
      </c>
      <c r="H68" s="256">
        <f>CORREL(F97:F285,H97:H285)</f>
        <v>0.48011516922510067</v>
      </c>
      <c r="I68" s="98">
        <f>CORREL(F97:F285,I97:I285)</f>
        <v>8.9594189929884896E-2</v>
      </c>
      <c r="K68" s="102" t="s">
        <v>199</v>
      </c>
    </row>
    <row r="69" spans="1:14">
      <c r="A69" s="96" t="s">
        <v>87</v>
      </c>
      <c r="B69" s="254">
        <f>G64</f>
        <v>0.40825737205123169</v>
      </c>
      <c r="C69" s="256">
        <f>G65</f>
        <v>0.45435720383225203</v>
      </c>
      <c r="D69" s="260">
        <f>G66</f>
        <v>0.58172181817668067</v>
      </c>
      <c r="E69" s="256">
        <f>G67</f>
        <v>0.47477058546906881</v>
      </c>
      <c r="F69" s="260">
        <f>G68</f>
        <v>0.65069190938251831</v>
      </c>
      <c r="G69" s="99">
        <f>CORREL(G98:G286,G98:G286)</f>
        <v>1</v>
      </c>
      <c r="H69" s="257">
        <f>CORREL(G98:G286,H98:H286)</f>
        <v>0.52237035863200398</v>
      </c>
      <c r="I69" s="98">
        <f>CORREL(G98:G286,I98:I286)</f>
        <v>0.10164305003196761</v>
      </c>
      <c r="K69" s="261" t="s">
        <v>200</v>
      </c>
    </row>
    <row r="70" spans="1:14">
      <c r="A70" s="96" t="s">
        <v>89</v>
      </c>
      <c r="B70" s="98">
        <f>H64</f>
        <v>0.15208261157943617</v>
      </c>
      <c r="C70" s="98">
        <f>H65</f>
        <v>0.33257162016819325</v>
      </c>
      <c r="D70" s="98">
        <f>H66</f>
        <v>0.37690113168748596</v>
      </c>
      <c r="E70" s="98">
        <f>H67</f>
        <v>0.26273289559819157</v>
      </c>
      <c r="F70" s="256">
        <f>H68</f>
        <v>0.48011516922510067</v>
      </c>
      <c r="G70" s="257">
        <f>H69</f>
        <v>0.52237035863200398</v>
      </c>
      <c r="H70" s="99">
        <f>CORREL(H99:H287,H99:H287)</f>
        <v>1</v>
      </c>
      <c r="I70" s="98">
        <f>CORREL(H99:H287,I99:I287)</f>
        <v>0.19749049310009187</v>
      </c>
    </row>
    <row r="71" spans="1:14">
      <c r="A71" s="96" t="s">
        <v>91</v>
      </c>
      <c r="B71" s="98">
        <f>I64</f>
        <v>-4.0745167299678829E-2</v>
      </c>
      <c r="C71" s="98">
        <f>I65</f>
        <v>0.1382066324862021</v>
      </c>
      <c r="D71" s="98">
        <f>I66</f>
        <v>-3.7232345655398763E-2</v>
      </c>
      <c r="E71" s="98">
        <f>I67</f>
        <v>0.13172485011182364</v>
      </c>
      <c r="F71" s="98">
        <f>I68</f>
        <v>8.9594189929884896E-2</v>
      </c>
      <c r="G71" s="98">
        <f>I69</f>
        <v>0.10164305003196761</v>
      </c>
      <c r="H71" s="98">
        <f>I70</f>
        <v>0.19749049310009187</v>
      </c>
      <c r="I71" s="99">
        <f>CORREL(I100:I288,I100:I288)</f>
        <v>1</v>
      </c>
    </row>
    <row r="72" spans="1:14">
      <c r="A72" s="96"/>
      <c r="B72" s="98"/>
      <c r="C72" s="98"/>
      <c r="D72" s="98"/>
      <c r="E72" s="98"/>
      <c r="F72" s="98"/>
      <c r="G72" s="98"/>
      <c r="H72" s="98"/>
      <c r="I72" s="99"/>
    </row>
    <row r="73" spans="1:14">
      <c r="A73" s="96"/>
      <c r="B73" s="98"/>
      <c r="C73" s="98"/>
      <c r="D73" s="98"/>
      <c r="E73" s="98"/>
      <c r="F73" s="98"/>
      <c r="G73" s="98"/>
      <c r="H73" s="98"/>
      <c r="I73" s="99"/>
    </row>
    <row r="74" spans="1:14" customFormat="1">
      <c r="A74" s="195"/>
      <c r="B74" s="104"/>
      <c r="C74" s="104"/>
      <c r="D74" s="104"/>
      <c r="E74" s="104"/>
      <c r="F74" s="104"/>
      <c r="G74" s="104"/>
      <c r="H74" s="104"/>
      <c r="I74" s="233"/>
    </row>
    <row r="75" spans="1:14" customFormat="1" ht="67" customHeight="1">
      <c r="A75" s="241" t="s">
        <v>19</v>
      </c>
      <c r="B75" s="239"/>
      <c r="C75" s="239"/>
      <c r="D75" s="239"/>
      <c r="E75" s="239"/>
      <c r="F75" s="239"/>
      <c r="G75" s="239"/>
      <c r="H75" s="239"/>
      <c r="I75" s="239"/>
    </row>
    <row r="76" spans="1:14" customFormat="1">
      <c r="I76" s="15"/>
    </row>
    <row r="77" spans="1:14" customFormat="1">
      <c r="A77" s="1"/>
    </row>
    <row r="78" spans="1:14" ht="15" thickBot="1">
      <c r="A78" s="263" t="s">
        <v>15</v>
      </c>
      <c r="B78" t="s">
        <v>141</v>
      </c>
      <c r="C78" t="s">
        <v>142</v>
      </c>
      <c r="D78" t="s">
        <v>143</v>
      </c>
      <c r="E78" t="s">
        <v>144</v>
      </c>
      <c r="F78" t="s">
        <v>145</v>
      </c>
      <c r="G78" t="s">
        <v>146</v>
      </c>
      <c r="H78" s="220" t="s">
        <v>213</v>
      </c>
      <c r="I78" t="s">
        <v>148</v>
      </c>
      <c r="J78" t="s">
        <v>149</v>
      </c>
      <c r="K78" t="s">
        <v>150</v>
      </c>
      <c r="L78" s="220" t="s">
        <v>151</v>
      </c>
      <c r="M78" t="s">
        <v>152</v>
      </c>
      <c r="N78" s="220" t="s">
        <v>153</v>
      </c>
    </row>
    <row r="79" spans="1:14" ht="15" thickBot="1">
      <c r="A79" t="s">
        <v>141</v>
      </c>
      <c r="B79" s="264">
        <f>TTEST(B97:I110, B97:I110,2,2)</f>
        <v>1</v>
      </c>
      <c r="C79" s="190">
        <f>TTEST(B97:I110,B111:I125,2,2)</f>
        <v>1.0179207695609722E-2</v>
      </c>
      <c r="D79" s="190">
        <f>TTEST(B97:I110,B126:I140,2,2)</f>
        <v>4.2174358184658936E-2</v>
      </c>
      <c r="E79" s="192">
        <f>TTEST(B97:I110,B141:I156,2,2)</f>
        <v>0.23293374833517277</v>
      </c>
      <c r="F79" s="190">
        <f>TTEST(B97:I110,B157:I168,2,2)</f>
        <v>1.3631998870916175E-4</v>
      </c>
      <c r="G79" s="190">
        <f>TTEST(B97:I110,B169:I186,2,2)</f>
        <v>3.4102599252870745E-4</v>
      </c>
      <c r="H79" s="190">
        <f>TTEST(B97:I110,B187:I199,2,2)</f>
        <v>2.871065207258744E-11</v>
      </c>
      <c r="I79" s="190">
        <f>TTEST(B97:I110,B200:I212,2,2)</f>
        <v>1.6455313356695451E-5</v>
      </c>
      <c r="J79" s="190">
        <f>TTEST(B97:I110,B213:I229,2,2)</f>
        <v>1.1569356778647179E-2</v>
      </c>
      <c r="K79" s="190">
        <f>TTEST(B97:I110,B230:I244,2,2)</f>
        <v>0.17025206970842899</v>
      </c>
      <c r="L79" s="190">
        <f>TTEST(B97:I110,B245:I259,2,2)</f>
        <v>8.603822387799381E-13</v>
      </c>
      <c r="M79" s="190">
        <f>TTEST(B97:I110,B260:I272,2,2)</f>
        <v>1.6860752642401173E-5</v>
      </c>
      <c r="N79" s="190">
        <f>TTEST(B97:I110,B273:I285,2,2)</f>
        <v>4.7177459573994515E-16</v>
      </c>
    </row>
    <row r="80" spans="1:14">
      <c r="A80" t="s">
        <v>142</v>
      </c>
      <c r="B80" s="190">
        <f>C79</f>
        <v>1.0179207695609722E-2</v>
      </c>
      <c r="C80" s="265">
        <f>TTEST(B111:I125,B111:I125,2,2)</f>
        <v>1</v>
      </c>
      <c r="D80" s="201">
        <f>TTEST(B111:I125,B126:I140,2,2)</f>
        <v>0.64781433924482568</v>
      </c>
      <c r="E80" s="202">
        <f>TTEST(B111:I125,B141:I156,2,2)</f>
        <v>0.2317515374575132</v>
      </c>
      <c r="F80" s="190">
        <f>TTEST(B111:I125,B157:I168,2,2)</f>
        <v>8.893911423900569E-2</v>
      </c>
      <c r="G80" s="193">
        <f>TTEST(B111:I125,B169:I186,2,2)</f>
        <v>0.29696638110665929</v>
      </c>
      <c r="H80" s="190">
        <f>TTEST(B111:I125,B187:I199,2,2)</f>
        <v>6.9341402029371358E-7</v>
      </c>
      <c r="I80" s="190">
        <f>TTEST(B111:I125,B200:I212,2,2)</f>
        <v>3.7844367728752881E-2</v>
      </c>
      <c r="J80" s="191">
        <f>TTEST(B111:I125,B213:I229,2,2)</f>
        <v>0.97694403438869493</v>
      </c>
      <c r="K80" s="193">
        <f>TTEST(B111:I125,B230:I244,2,2)</f>
        <v>0.24277955826445718</v>
      </c>
      <c r="L80" s="190">
        <f>TTEST(B111:I125,B245:I259,2,2)</f>
        <v>5.6853586547464679E-8</v>
      </c>
      <c r="M80" s="190">
        <f>TTEST(B111:I125,B260:I272,2,2)</f>
        <v>3.4151301124818532E-2</v>
      </c>
      <c r="N80" s="190">
        <f>TTEST(B111:I125,B273:I285,2,2)</f>
        <v>2.2767600645924557E-11</v>
      </c>
    </row>
    <row r="81" spans="1:14">
      <c r="A81" t="s">
        <v>143</v>
      </c>
      <c r="B81" s="190">
        <f>D79</f>
        <v>4.2174358184658936E-2</v>
      </c>
      <c r="C81" s="203">
        <f>D80</f>
        <v>0.64781433924482568</v>
      </c>
      <c r="D81" s="266">
        <f>TTEST(B126:I140,B126:I140,2,2)</f>
        <v>1</v>
      </c>
      <c r="E81" s="204">
        <f>TTEST(B126:I140,B141:I156,2,2)</f>
        <v>0.45922086748867263</v>
      </c>
      <c r="F81" s="190">
        <f>TTEST(B126:I140,B157:I168,2,2)</f>
        <v>4.4201260196556021E-2</v>
      </c>
      <c r="G81" s="190">
        <f>TTEST(B126:I140,B169:I186,2,2)</f>
        <v>0.1458868241638972</v>
      </c>
      <c r="H81" s="190">
        <f>TTEST(B126:I140,B187:I199,2,2)</f>
        <v>3.9466118600885719E-7</v>
      </c>
      <c r="I81" s="190">
        <f>TTEST(B126:I140,B200:I212,2,2)</f>
        <v>1.6745437079062703E-2</v>
      </c>
      <c r="J81" s="191">
        <f>TTEST(B126:I140,B213:I229,2,2)</f>
        <v>0.67354602074464665</v>
      </c>
      <c r="K81" s="191">
        <f>TTEST(B126:I140,B230:I244,2,2)</f>
        <v>0.49745890525505054</v>
      </c>
      <c r="L81" s="190">
        <f>TTEST(B126:I140,B245:I259,2,2)</f>
        <v>3.0773639696366911E-8</v>
      </c>
      <c r="M81" s="190">
        <f>TTEST(B126:I140,B260:I272,2,2)</f>
        <v>1.5288418716448208E-2</v>
      </c>
      <c r="N81" s="190">
        <f>TTEST(B126:I140,B273:I285,2,2)</f>
        <v>2.5365212345603298E-11</v>
      </c>
    </row>
    <row r="82" spans="1:14" ht="15" thickBot="1">
      <c r="A82" t="s">
        <v>144</v>
      </c>
      <c r="B82" s="192">
        <f>E79</f>
        <v>0.23293374833517277</v>
      </c>
      <c r="C82" s="205">
        <f>E80</f>
        <v>0.2317515374575132</v>
      </c>
      <c r="D82" s="206">
        <f>E81</f>
        <v>0.45922086748867263</v>
      </c>
      <c r="E82" s="267">
        <f>TTEST(B141:I156,B141:I156,2,2)</f>
        <v>1</v>
      </c>
      <c r="F82" s="190">
        <f>TTEST(B141:I156,B157:I168,2,2)</f>
        <v>1.07329575984338E-2</v>
      </c>
      <c r="G82" s="190">
        <f>TTEST(B141:I156,B169:I186,2,2)</f>
        <v>3.1030515513011492E-2</v>
      </c>
      <c r="H82" s="190">
        <f>TTEST(B141:I156,B187:I199,2,2)</f>
        <v>1.0442465218432181E-7</v>
      </c>
      <c r="I82" s="190">
        <f>TTEST(B141:I156,B200:I212,2,2)</f>
        <v>3.6209283781622101E-3</v>
      </c>
      <c r="J82" s="193">
        <f>TTEST(B141:I156,B213:I229,2,2)</f>
        <v>0.24143080679363971</v>
      </c>
      <c r="K82" s="198">
        <f>TTEST(B141:I156,B230:I244,2,2)</f>
        <v>0.91594942175740379</v>
      </c>
      <c r="L82" s="190">
        <f>TTEST(B141:I156,B245:I259,2,2)</f>
        <v>5.5910085986252007E-9</v>
      </c>
      <c r="M82" s="190">
        <f>TTEST(B141:I156,B260:I272,2,2)</f>
        <v>3.1874557717849294E-3</v>
      </c>
      <c r="N82" s="190">
        <f>TTEST(B141:I156,B273:I285,2,2)</f>
        <v>1.9238504371680178E-11</v>
      </c>
    </row>
    <row r="83" spans="1:14">
      <c r="A83" t="s">
        <v>145</v>
      </c>
      <c r="B83" s="190">
        <f>F79</f>
        <v>1.3631998870916175E-4</v>
      </c>
      <c r="C83" s="190">
        <f>F80</f>
        <v>8.893911423900569E-2</v>
      </c>
      <c r="D83" s="190">
        <f>F81</f>
        <v>4.4201260196556021E-2</v>
      </c>
      <c r="E83" s="190">
        <f>F82</f>
        <v>1.07329575984338E-2</v>
      </c>
      <c r="F83" s="265">
        <f>TTEST(B157:I168,B157:I168,2,2)</f>
        <v>1</v>
      </c>
      <c r="G83" s="207">
        <f>TTEST(B157:I168,B169:I186,2,2)</f>
        <v>0.41984936369895143</v>
      </c>
      <c r="H83" s="208">
        <f>TTEST(B157:I168,B187:I199,2,2)</f>
        <v>3.4001879908673077E-3</v>
      </c>
      <c r="I83" s="209">
        <f>TTEST(B157:I168,B200:I212,2,2)</f>
        <v>0.86700028658877992</v>
      </c>
      <c r="J83" s="192">
        <f>TTEST(B157:I168,B213:I229,2,2)</f>
        <v>9.0598457552848233E-2</v>
      </c>
      <c r="K83" s="190">
        <f>TTEST(B157:I168,B230:I244,2,2)</f>
        <v>8.5841837475703515E-3</v>
      </c>
      <c r="L83" s="190">
        <f>TTEST(B157:I168,B245:I259,2,2)</f>
        <v>7.6199155537496808E-4</v>
      </c>
      <c r="M83" s="191">
        <f>TTEST(B157:I168,B260:I272,2,2)</f>
        <v>0.79001448470750435</v>
      </c>
      <c r="N83" s="190">
        <f>TTEST(B157:I168,B273:I285,2,2)</f>
        <v>8.2266787262871319E-6</v>
      </c>
    </row>
    <row r="84" spans="1:14" ht="15" thickBot="1">
      <c r="A84" t="s">
        <v>146</v>
      </c>
      <c r="B84" s="190">
        <f>G79</f>
        <v>3.4102599252870745E-4</v>
      </c>
      <c r="C84" s="192">
        <f>G80</f>
        <v>0.29696638110665929</v>
      </c>
      <c r="D84" s="190">
        <f>G81</f>
        <v>0.1458868241638972</v>
      </c>
      <c r="E84" s="190">
        <f>G82</f>
        <v>3.1030515513011492E-2</v>
      </c>
      <c r="F84" s="210">
        <f>G83</f>
        <v>0.41984936369895143</v>
      </c>
      <c r="G84" s="266">
        <f>TTEST(B169:I186,B169:I186,2,2)</f>
        <v>1</v>
      </c>
      <c r="H84" s="190">
        <f>TTEST(B169:I186,B187:I199,2,2)</f>
        <v>3.7067422607133562E-5</v>
      </c>
      <c r="I84" s="211">
        <f>TTEST(B169:I186,B200:I212,2,2)</f>
        <v>0.28232989316845736</v>
      </c>
      <c r="J84" s="192">
        <f>TTEST(B169:I186,B213:I229,2,2)</f>
        <v>0.28980599277623842</v>
      </c>
      <c r="K84" s="190">
        <f>TTEST(B169:I186,B230:I244,2,2)</f>
        <v>2.9709456091486369E-2</v>
      </c>
      <c r="L84" s="190">
        <f>TTEST(B169:I186,B245:I259,2,2)</f>
        <v>3.4537298826621471E-6</v>
      </c>
      <c r="M84" s="193">
        <f>TTEST(B169:I186,B260:I272,2,2)</f>
        <v>0.24519514063743308</v>
      </c>
      <c r="N84" s="190">
        <f>TTEST(B169:I186,B273:I285,2,2)</f>
        <v>5.7106890024183262E-9</v>
      </c>
    </row>
    <row r="85" spans="1:14" ht="15" thickBot="1">
      <c r="A85" s="220" t="s">
        <v>213</v>
      </c>
      <c r="B85" s="190">
        <f>H79</f>
        <v>2.871065207258744E-11</v>
      </c>
      <c r="C85" s="190">
        <f>H80</f>
        <v>6.9341402029371358E-7</v>
      </c>
      <c r="D85" s="190">
        <f>H81</f>
        <v>3.9466118600885719E-7</v>
      </c>
      <c r="E85" s="190">
        <f>H82</f>
        <v>1.0442465218432181E-7</v>
      </c>
      <c r="F85" s="212">
        <f>H83</f>
        <v>3.4001879908673077E-3</v>
      </c>
      <c r="G85" s="190">
        <f>H84</f>
        <v>3.7067422607133562E-5</v>
      </c>
      <c r="H85" s="266">
        <f>TTEST(B187:I199,B187:I199,2,2)</f>
        <v>1</v>
      </c>
      <c r="I85" s="213">
        <f>TTEST(B187:I199,B200:I212,2,2)</f>
        <v>1.85295129024174E-3</v>
      </c>
      <c r="J85" s="190">
        <f>TTEST(B187:I199,B213:I229,2,2)</f>
        <v>1.2569118850576838E-6</v>
      </c>
      <c r="K85" s="190">
        <f>TTEST(B187:I199,B230:I244,2,2)</f>
        <v>1.7758296273324421E-8</v>
      </c>
      <c r="L85" s="221">
        <f>TTEST(B187:I199,B245:I259,2,2)</f>
        <v>0.64815531993493458</v>
      </c>
      <c r="M85" s="190">
        <f>TTEST(B187:I199,B260:I272,2,2)</f>
        <v>3.9613356973126996E-3</v>
      </c>
      <c r="N85" s="190">
        <f>TTEST(B187:I199,B273:I285,2,2)</f>
        <v>0.12812496750152125</v>
      </c>
    </row>
    <row r="86" spans="1:14" ht="15" thickBot="1">
      <c r="A86" t="s">
        <v>148</v>
      </c>
      <c r="B86" s="190">
        <f>I79</f>
        <v>1.6455313356695451E-5</v>
      </c>
      <c r="C86" s="190">
        <f>I80</f>
        <v>3.7844367728752881E-2</v>
      </c>
      <c r="D86" s="190">
        <f>I81</f>
        <v>1.6745437079062703E-2</v>
      </c>
      <c r="E86" s="190">
        <f>I82</f>
        <v>3.6209283781622101E-3</v>
      </c>
      <c r="F86" s="214">
        <f>I83</f>
        <v>0.86700028658877992</v>
      </c>
      <c r="G86" s="215">
        <f>I84</f>
        <v>0.28232989316845736</v>
      </c>
      <c r="H86" s="216">
        <f>I85</f>
        <v>1.85295129024174E-3</v>
      </c>
      <c r="I86" s="267">
        <f>TTEST(B200:I212,B200:I212,2,2)</f>
        <v>1</v>
      </c>
      <c r="J86" s="190">
        <f>TTEST(B200:I212,B213:I229,2,2)</f>
        <v>4.2653942720780512E-2</v>
      </c>
      <c r="K86" s="190">
        <f>TTEST(B200:I212,B230:I244,2,2)</f>
        <v>2.2518248672796014E-3</v>
      </c>
      <c r="L86" s="190">
        <f>TTEST(B200:I212,B245:I259,2,2)</f>
        <v>3.8582845385230709E-4</v>
      </c>
      <c r="M86" s="191">
        <f>TTEST(B200:I212,B260:I272,2,2)</f>
        <v>0.90691963160367284</v>
      </c>
      <c r="N86" s="190">
        <f>TTEST(B200:I212,B273:I285,2,2)</f>
        <v>9.90334620553959E-7</v>
      </c>
    </row>
    <row r="87" spans="1:14">
      <c r="A87" t="s">
        <v>149</v>
      </c>
      <c r="B87" s="190">
        <f>J79</f>
        <v>1.1569356778647179E-2</v>
      </c>
      <c r="C87" s="191">
        <f>J80</f>
        <v>0.97694403438869493</v>
      </c>
      <c r="D87" s="191">
        <f>J81</f>
        <v>0.67354602074464665</v>
      </c>
      <c r="E87" s="192">
        <f>J82</f>
        <v>0.24143080679363971</v>
      </c>
      <c r="F87" s="190">
        <f>J83</f>
        <v>9.0598457552848233E-2</v>
      </c>
      <c r="G87" s="193">
        <f>J84</f>
        <v>0.28980599277623842</v>
      </c>
      <c r="H87" s="190">
        <f>J85</f>
        <v>1.2569118850576838E-6</v>
      </c>
      <c r="I87" s="190">
        <f>J86</f>
        <v>4.2653942720780512E-2</v>
      </c>
      <c r="J87" s="265">
        <f>TTEST(B213:I229,B213:I229,2,2)</f>
        <v>1</v>
      </c>
      <c r="K87" s="217">
        <f>TTEST(B213:I229,B230:I244,2,2)</f>
        <v>0.26098010042827935</v>
      </c>
      <c r="L87" s="218">
        <f>TTEST(B213:I229,B245:I259,2,2)</f>
        <v>8.2638724825969337E-8</v>
      </c>
      <c r="M87" s="190">
        <f>TTEST(B213:I229,B260:I272,2,2)</f>
        <v>3.6970089639809092E-2</v>
      </c>
      <c r="N87" s="190">
        <f>TTEST(B213:I229,B273:I285,2,2)</f>
        <v>1.0883983916105408E-10</v>
      </c>
    </row>
    <row r="88" spans="1:14" ht="15" thickBot="1">
      <c r="A88" t="s">
        <v>150</v>
      </c>
      <c r="B88" s="190">
        <f>K79</f>
        <v>0.17025206970842899</v>
      </c>
      <c r="C88" s="192">
        <f>K80</f>
        <v>0.24277955826445718</v>
      </c>
      <c r="D88" s="192">
        <f>K81</f>
        <v>0.49745890525505054</v>
      </c>
      <c r="E88" s="191">
        <f>K82</f>
        <v>0.91594942175740379</v>
      </c>
      <c r="F88" s="190">
        <f>K83</f>
        <v>8.5841837475703515E-3</v>
      </c>
      <c r="G88" s="190">
        <f>K84</f>
        <v>2.9709456091486369E-2</v>
      </c>
      <c r="H88" s="190">
        <f>K85</f>
        <v>1.7758296273324421E-8</v>
      </c>
      <c r="I88" s="190">
        <f>K86</f>
        <v>2.2518248672796014E-3</v>
      </c>
      <c r="J88" s="210">
        <f>K87</f>
        <v>0.26098010042827935</v>
      </c>
      <c r="K88" s="266">
        <f>TTEST(B230:I244,B230:I244,2,2)</f>
        <v>1</v>
      </c>
      <c r="L88" s="213">
        <f>TTEST(B230:I244,B245:I259,2,2)</f>
        <v>1.008614784512685E-9</v>
      </c>
      <c r="M88" s="190">
        <f>TTEST(B230:I244,B260:I272,2,2)</f>
        <v>2.1257528933121736E-3</v>
      </c>
      <c r="N88" s="190">
        <f>TTEST(B230:I244,B273:I285,2,2)</f>
        <v>6.1812711108706511E-13</v>
      </c>
    </row>
    <row r="89" spans="1:14" ht="15" thickBot="1">
      <c r="A89" s="220" t="s">
        <v>151</v>
      </c>
      <c r="B89" s="190">
        <f>L79</f>
        <v>8.603822387799381E-13</v>
      </c>
      <c r="C89" s="190">
        <f>L80</f>
        <v>5.6853586547464679E-8</v>
      </c>
      <c r="D89" s="190">
        <f>L81</f>
        <v>3.0773639696366911E-8</v>
      </c>
      <c r="E89" s="190">
        <f>L82</f>
        <v>5.5910085986252007E-9</v>
      </c>
      <c r="F89" s="190">
        <f>L83</f>
        <v>7.6199155537496808E-4</v>
      </c>
      <c r="G89" s="190">
        <f>L84</f>
        <v>3.4537298826621471E-6</v>
      </c>
      <c r="H89" s="221">
        <f>L85</f>
        <v>0.64815531993493458</v>
      </c>
      <c r="I89" s="190">
        <f>L86</f>
        <v>3.8582845385230709E-4</v>
      </c>
      <c r="J89" s="219">
        <f>L87</f>
        <v>8.2638724825969337E-8</v>
      </c>
      <c r="K89" s="216">
        <f>L88</f>
        <v>1.008614784512685E-9</v>
      </c>
      <c r="L89" s="267">
        <f>TTEST(B245:I259,B245:I259,2,2)</f>
        <v>1</v>
      </c>
      <c r="M89" s="190">
        <f>TTEST(B245:I259,B260:I272,2,2)</f>
        <v>8.709583976578523E-4</v>
      </c>
      <c r="N89" s="222">
        <f>TTEST(B245:I259,B273:I285,2,2)</f>
        <v>0.31120419470044924</v>
      </c>
    </row>
    <row r="90" spans="1:14" ht="15" thickBot="1">
      <c r="A90" t="s">
        <v>152</v>
      </c>
      <c r="B90" s="190">
        <f>M79</f>
        <v>1.6860752642401173E-5</v>
      </c>
      <c r="C90" s="190">
        <f>M80</f>
        <v>3.4151301124818532E-2</v>
      </c>
      <c r="D90" s="190">
        <f>M81</f>
        <v>1.5288418716448208E-2</v>
      </c>
      <c r="E90" s="190">
        <f>M82</f>
        <v>3.1874557717849294E-3</v>
      </c>
      <c r="F90" s="191">
        <f>M83</f>
        <v>0.79001448470750435</v>
      </c>
      <c r="G90" s="193">
        <f>M84</f>
        <v>0.24519514063743308</v>
      </c>
      <c r="H90" s="190">
        <f>M85</f>
        <v>3.9613356973126996E-3</v>
      </c>
      <c r="I90" s="191">
        <f>M86</f>
        <v>0.90691963160367284</v>
      </c>
      <c r="J90" s="190">
        <f>M87</f>
        <v>3.6970089639809092E-2</v>
      </c>
      <c r="K90" s="190">
        <f>M88</f>
        <v>2.1257528933121736E-3</v>
      </c>
      <c r="L90" s="190">
        <f>M89</f>
        <v>8.709583976578523E-4</v>
      </c>
      <c r="M90" s="265">
        <f>TTEST(B260:I272,B260:I272,2,2)</f>
        <v>1</v>
      </c>
      <c r="N90" s="213">
        <f>TTEST(B260:I272,B273:I285,2,2)</f>
        <v>5.3494944459725694E-6</v>
      </c>
    </row>
    <row r="91" spans="1:14" ht="15" thickBot="1">
      <c r="A91" s="220" t="s">
        <v>153</v>
      </c>
      <c r="B91" s="190">
        <f>N79</f>
        <v>4.7177459573994515E-16</v>
      </c>
      <c r="C91" s="190">
        <f>N80</f>
        <v>2.2767600645924557E-11</v>
      </c>
      <c r="D91" s="190">
        <f>N81</f>
        <v>2.5365212345603298E-11</v>
      </c>
      <c r="E91" s="190">
        <f>N82</f>
        <v>1.9238504371680178E-11</v>
      </c>
      <c r="F91" s="190">
        <f>N83</f>
        <v>8.2266787262871319E-6</v>
      </c>
      <c r="G91" s="190">
        <f>N84</f>
        <v>5.7106890024183262E-9</v>
      </c>
      <c r="H91" s="190">
        <f>N85</f>
        <v>0.12812496750152125</v>
      </c>
      <c r="I91" s="190">
        <f>N86</f>
        <v>9.90334620553959E-7</v>
      </c>
      <c r="J91" s="190">
        <f>N87</f>
        <v>1.0883983916105408E-10</v>
      </c>
      <c r="K91" s="190">
        <f>N88</f>
        <v>6.1812711108706511E-13</v>
      </c>
      <c r="L91" s="222">
        <f>N89</f>
        <v>0.31120419470044924</v>
      </c>
      <c r="M91" s="216">
        <f>N90</f>
        <v>5.3494944459725694E-6</v>
      </c>
      <c r="N91" s="267">
        <f>TTEST(B273:I285,B273:I285,2,2)</f>
        <v>1</v>
      </c>
    </row>
    <row r="92" spans="1:14" s="231" customFormat="1">
      <c r="B92" s="232">
        <f>AVERAGE(B80:B91)</f>
        <v>3.8968283564943834E-2</v>
      </c>
      <c r="C92" s="232">
        <f>AVERAGE(C79,C81:C91)</f>
        <v>0.2139475492950593</v>
      </c>
      <c r="D92" s="232">
        <f>AVERAGE(D79:D80,D82:D91)</f>
        <v>0.21186140471116743</v>
      </c>
      <c r="E92" s="232">
        <f>AVERAGE(E79:E81,E83:E91)</f>
        <v>0.17748819576072447</v>
      </c>
      <c r="F92" s="232">
        <f>AVERAGE(F79:F82,F84:F91)</f>
        <v>0.1936855695452773</v>
      </c>
      <c r="G92" s="232">
        <f>AVERAGE(G79:G83,G85:G91)</f>
        <v>0.14509626000098685</v>
      </c>
      <c r="H92" s="232">
        <f>AVERAGE(H79:H84,H86:H91)</f>
        <v>6.5461191419686274E-2</v>
      </c>
      <c r="I92" s="232">
        <f>AVERAGE(I79:I82,I83:I85,I87:I91)</f>
        <v>0.18013521146058495</v>
      </c>
      <c r="J92" s="232">
        <f>AVERAGE(J79:J86,J88:J91)</f>
        <v>0.21870834512358617</v>
      </c>
      <c r="K92" s="232">
        <f>AVERAGE(K79:K87,K89:K91)</f>
        <v>0.17750760764839979</v>
      </c>
      <c r="L92" s="232">
        <f>AVERAGE(L79:L88,L90:L91)</f>
        <v>8.0115160303215541E-2</v>
      </c>
      <c r="M92" s="232">
        <f>AVERAGE(M79:M89,M91)</f>
        <v>0.16989223161973688</v>
      </c>
      <c r="N92" s="232">
        <f>AVERAGE(N79:N90)</f>
        <v>3.6611977883106835E-2</v>
      </c>
    </row>
    <row r="93" spans="1:14">
      <c r="N93" s="190"/>
    </row>
    <row r="94" spans="1:14" ht="15" thickBot="1">
      <c r="A94" s="242" t="s">
        <v>20</v>
      </c>
      <c r="B94" s="242"/>
      <c r="C94" s="242"/>
      <c r="D94" s="242"/>
      <c r="E94" s="242"/>
      <c r="F94" s="242"/>
      <c r="G94" s="242"/>
      <c r="H94" s="242"/>
      <c r="I94" s="242"/>
    </row>
    <row r="95" spans="1:14">
      <c r="A95" s="243"/>
      <c r="B95" s="244" t="s">
        <v>76</v>
      </c>
      <c r="C95" s="244" t="s">
        <v>79</v>
      </c>
      <c r="D95" s="244" t="s">
        <v>81</v>
      </c>
      <c r="E95" s="244" t="s">
        <v>83</v>
      </c>
      <c r="F95" s="244" t="s">
        <v>85</v>
      </c>
      <c r="G95" s="244" t="s">
        <v>87</v>
      </c>
      <c r="H95" s="244" t="s">
        <v>89</v>
      </c>
      <c r="I95" s="245" t="s">
        <v>91</v>
      </c>
    </row>
    <row r="96" spans="1:14">
      <c r="A96" s="246"/>
      <c r="B96" s="96"/>
      <c r="C96" s="96"/>
      <c r="D96" s="96"/>
      <c r="E96" s="96"/>
      <c r="F96" s="96"/>
      <c r="G96" s="96"/>
      <c r="H96" s="96"/>
      <c r="I96" s="247"/>
    </row>
    <row r="97" spans="1:9">
      <c r="A97" s="246" t="s">
        <v>201</v>
      </c>
      <c r="B97" s="97">
        <v>6</v>
      </c>
      <c r="C97" s="97">
        <v>5</v>
      </c>
      <c r="D97" s="97">
        <v>4</v>
      </c>
      <c r="E97" s="97">
        <v>5</v>
      </c>
      <c r="F97" s="97">
        <v>5</v>
      </c>
      <c r="G97" s="97">
        <v>5</v>
      </c>
      <c r="H97" s="97"/>
      <c r="I97" s="248">
        <v>1</v>
      </c>
    </row>
    <row r="98" spans="1:9">
      <c r="A98" s="246"/>
      <c r="B98" s="97">
        <v>4</v>
      </c>
      <c r="C98" s="97">
        <v>5</v>
      </c>
      <c r="D98" s="97">
        <v>3</v>
      </c>
      <c r="E98" s="97">
        <v>5</v>
      </c>
      <c r="F98" s="97"/>
      <c r="G98" s="97"/>
      <c r="H98" s="97"/>
      <c r="I98" s="248">
        <v>1</v>
      </c>
    </row>
    <row r="99" spans="1:9">
      <c r="A99" s="246"/>
      <c r="B99" s="97">
        <v>6</v>
      </c>
      <c r="C99" s="97">
        <v>1</v>
      </c>
      <c r="D99" s="97">
        <v>5</v>
      </c>
      <c r="E99" s="97">
        <v>3</v>
      </c>
      <c r="F99" s="97">
        <v>4</v>
      </c>
      <c r="G99" s="97">
        <v>5</v>
      </c>
      <c r="H99" s="97">
        <v>1</v>
      </c>
      <c r="I99" s="248">
        <v>1</v>
      </c>
    </row>
    <row r="100" spans="1:9">
      <c r="A100" s="246"/>
      <c r="B100" s="97">
        <v>6</v>
      </c>
      <c r="C100" s="97">
        <v>3</v>
      </c>
      <c r="D100" s="97">
        <v>6</v>
      </c>
      <c r="E100" s="97">
        <v>4</v>
      </c>
      <c r="F100" s="97">
        <v>2</v>
      </c>
      <c r="G100" s="97">
        <v>2</v>
      </c>
      <c r="H100" s="97">
        <v>1</v>
      </c>
      <c r="I100" s="248">
        <v>2</v>
      </c>
    </row>
    <row r="101" spans="1:9">
      <c r="A101" s="246"/>
      <c r="B101" s="97">
        <v>5</v>
      </c>
      <c r="C101" s="97">
        <v>3</v>
      </c>
      <c r="D101" s="97">
        <v>3</v>
      </c>
      <c r="E101" s="97">
        <v>5</v>
      </c>
      <c r="F101" s="97">
        <v>3</v>
      </c>
      <c r="G101" s="97">
        <v>3</v>
      </c>
      <c r="H101" s="97">
        <v>6</v>
      </c>
      <c r="I101" s="248">
        <v>6</v>
      </c>
    </row>
    <row r="102" spans="1:9">
      <c r="A102" s="246"/>
      <c r="B102" s="97">
        <v>6</v>
      </c>
      <c r="C102" s="97">
        <v>3</v>
      </c>
      <c r="D102" s="97">
        <v>3</v>
      </c>
      <c r="E102" s="97">
        <v>4</v>
      </c>
      <c r="F102" s="97">
        <v>3</v>
      </c>
      <c r="G102" s="97">
        <v>2</v>
      </c>
      <c r="H102" s="97">
        <v>4</v>
      </c>
      <c r="I102" s="248">
        <v>2</v>
      </c>
    </row>
    <row r="103" spans="1:9">
      <c r="A103" s="246"/>
      <c r="B103" s="97">
        <v>6</v>
      </c>
      <c r="C103" s="97">
        <v>4</v>
      </c>
      <c r="D103" s="97"/>
      <c r="E103" s="97"/>
      <c r="F103" s="97">
        <v>3</v>
      </c>
      <c r="G103" s="97"/>
      <c r="H103" s="97">
        <v>6</v>
      </c>
      <c r="I103" s="248">
        <v>5</v>
      </c>
    </row>
    <row r="104" spans="1:9">
      <c r="A104" s="246"/>
      <c r="B104" s="97">
        <v>4</v>
      </c>
      <c r="C104" s="97">
        <v>3</v>
      </c>
      <c r="D104" s="97"/>
      <c r="E104" s="97">
        <v>6</v>
      </c>
      <c r="F104" s="97"/>
      <c r="G104" s="97"/>
      <c r="H104" s="97">
        <v>6</v>
      </c>
      <c r="I104" s="248">
        <v>2</v>
      </c>
    </row>
    <row r="105" spans="1:9">
      <c r="A105" s="246"/>
      <c r="B105" s="97">
        <v>6</v>
      </c>
      <c r="C105" s="97">
        <v>4</v>
      </c>
      <c r="D105" s="97">
        <v>6</v>
      </c>
      <c r="E105" s="97">
        <v>6</v>
      </c>
      <c r="F105" s="97">
        <v>2</v>
      </c>
      <c r="G105" s="97">
        <v>2</v>
      </c>
      <c r="H105" s="97">
        <v>4</v>
      </c>
      <c r="I105" s="248">
        <v>1</v>
      </c>
    </row>
    <row r="106" spans="1:9">
      <c r="A106" s="246"/>
      <c r="B106" s="97">
        <v>2</v>
      </c>
      <c r="C106" s="97">
        <v>4</v>
      </c>
      <c r="D106" s="97">
        <v>6</v>
      </c>
      <c r="E106" s="97">
        <v>6</v>
      </c>
      <c r="F106" s="97">
        <v>3</v>
      </c>
      <c r="G106" s="97">
        <v>4</v>
      </c>
      <c r="H106" s="97">
        <v>6</v>
      </c>
      <c r="I106" s="248">
        <v>4</v>
      </c>
    </row>
    <row r="107" spans="1:9">
      <c r="A107" s="246"/>
      <c r="B107" s="97">
        <v>3</v>
      </c>
      <c r="C107" s="97">
        <v>4</v>
      </c>
      <c r="D107" s="97">
        <v>5</v>
      </c>
      <c r="E107" s="97">
        <v>5</v>
      </c>
      <c r="F107" s="97">
        <v>2</v>
      </c>
      <c r="G107" s="97">
        <v>3</v>
      </c>
      <c r="H107" s="97">
        <v>5</v>
      </c>
      <c r="I107" s="248">
        <v>2</v>
      </c>
    </row>
    <row r="108" spans="1:9">
      <c r="A108" s="246"/>
      <c r="B108" s="97">
        <v>6</v>
      </c>
      <c r="C108" s="97">
        <v>4</v>
      </c>
      <c r="D108" s="97">
        <v>6</v>
      </c>
      <c r="E108" s="97">
        <v>7</v>
      </c>
      <c r="F108" s="97">
        <v>5</v>
      </c>
      <c r="G108" s="97">
        <v>3</v>
      </c>
      <c r="H108" s="97">
        <v>4</v>
      </c>
      <c r="I108" s="248">
        <v>3</v>
      </c>
    </row>
    <row r="109" spans="1:9">
      <c r="A109" s="246"/>
      <c r="B109" s="97">
        <v>4</v>
      </c>
      <c r="C109" s="97">
        <v>6</v>
      </c>
      <c r="D109" s="97">
        <v>5</v>
      </c>
      <c r="E109" s="97">
        <v>3</v>
      </c>
      <c r="F109" s="97">
        <v>4</v>
      </c>
      <c r="G109" s="97">
        <v>5</v>
      </c>
      <c r="H109" s="97">
        <v>6</v>
      </c>
      <c r="I109" s="248">
        <v>2</v>
      </c>
    </row>
    <row r="110" spans="1:9">
      <c r="A110" s="246"/>
      <c r="B110" s="97">
        <v>5</v>
      </c>
      <c r="C110" s="97">
        <v>5</v>
      </c>
      <c r="D110" s="97">
        <v>6</v>
      </c>
      <c r="E110" s="97">
        <v>6</v>
      </c>
      <c r="F110" s="97">
        <v>7</v>
      </c>
      <c r="G110" s="97">
        <v>4</v>
      </c>
      <c r="H110" s="97">
        <v>6</v>
      </c>
      <c r="I110" s="248">
        <v>1</v>
      </c>
    </row>
    <row r="111" spans="1:9">
      <c r="A111" s="246" t="s">
        <v>180</v>
      </c>
      <c r="B111" s="97">
        <v>4</v>
      </c>
      <c r="C111" s="97">
        <v>4</v>
      </c>
      <c r="D111" s="97" t="s">
        <v>105</v>
      </c>
      <c r="E111" s="97">
        <v>6</v>
      </c>
      <c r="F111" s="97">
        <v>4</v>
      </c>
      <c r="G111" s="97">
        <v>3</v>
      </c>
      <c r="H111" s="97">
        <v>6</v>
      </c>
      <c r="I111" s="248">
        <v>6</v>
      </c>
    </row>
    <row r="112" spans="1:9">
      <c r="A112" s="246"/>
      <c r="B112" s="97">
        <v>5</v>
      </c>
      <c r="C112" s="97">
        <v>6</v>
      </c>
      <c r="D112" s="97">
        <v>6</v>
      </c>
      <c r="E112" s="97">
        <v>5</v>
      </c>
      <c r="F112" s="97">
        <v>6</v>
      </c>
      <c r="G112" s="97">
        <v>5</v>
      </c>
      <c r="H112" s="97" t="s">
        <v>105</v>
      </c>
      <c r="I112" s="248">
        <v>4</v>
      </c>
    </row>
    <row r="113" spans="1:9">
      <c r="A113" s="246"/>
      <c r="B113" s="97">
        <v>5</v>
      </c>
      <c r="C113" s="97">
        <v>5</v>
      </c>
      <c r="D113" s="97">
        <v>5</v>
      </c>
      <c r="E113" s="97">
        <v>5</v>
      </c>
      <c r="F113" s="97">
        <v>3</v>
      </c>
      <c r="G113" s="97">
        <v>3</v>
      </c>
      <c r="H113" s="97">
        <v>4</v>
      </c>
      <c r="I113" s="248">
        <v>3</v>
      </c>
    </row>
    <row r="114" spans="1:9">
      <c r="A114" s="246"/>
      <c r="B114" s="97">
        <v>3</v>
      </c>
      <c r="C114" s="97">
        <v>4</v>
      </c>
      <c r="D114" s="97">
        <v>6</v>
      </c>
      <c r="E114" s="97">
        <v>6</v>
      </c>
      <c r="F114" s="97">
        <v>3</v>
      </c>
      <c r="G114" s="97" t="s">
        <v>105</v>
      </c>
      <c r="H114" s="97" t="s">
        <v>105</v>
      </c>
      <c r="I114" s="248">
        <v>5</v>
      </c>
    </row>
    <row r="115" spans="1:9">
      <c r="A115" s="246"/>
      <c r="B115" s="97">
        <v>4</v>
      </c>
      <c r="C115" s="97">
        <v>5</v>
      </c>
      <c r="D115" s="97">
        <v>5</v>
      </c>
      <c r="E115" s="97">
        <v>6</v>
      </c>
      <c r="F115" s="97">
        <v>5</v>
      </c>
      <c r="G115" s="97">
        <v>2</v>
      </c>
      <c r="H115" s="97">
        <v>3</v>
      </c>
      <c r="I115" s="248">
        <v>7</v>
      </c>
    </row>
    <row r="116" spans="1:9">
      <c r="A116" s="246"/>
      <c r="B116" s="97">
        <v>5</v>
      </c>
      <c r="C116" s="97">
        <v>5</v>
      </c>
      <c r="D116" s="97">
        <v>1</v>
      </c>
      <c r="E116" s="97">
        <v>2</v>
      </c>
      <c r="F116" s="97">
        <v>2</v>
      </c>
      <c r="G116" s="97">
        <v>2</v>
      </c>
      <c r="H116" s="97">
        <v>4</v>
      </c>
      <c r="I116" s="248">
        <v>6</v>
      </c>
    </row>
    <row r="117" spans="1:9">
      <c r="A117" s="246"/>
      <c r="B117" s="97">
        <v>5</v>
      </c>
      <c r="C117" s="97">
        <v>3</v>
      </c>
      <c r="D117" s="97">
        <v>5</v>
      </c>
      <c r="E117" s="97">
        <v>5</v>
      </c>
      <c r="F117" s="97">
        <v>6</v>
      </c>
      <c r="G117" s="97">
        <v>5</v>
      </c>
      <c r="H117" s="97">
        <v>6</v>
      </c>
      <c r="I117" s="248">
        <v>6</v>
      </c>
    </row>
    <row r="118" spans="1:9">
      <c r="A118" s="246"/>
      <c r="B118" s="97">
        <v>3</v>
      </c>
      <c r="C118" s="97">
        <v>1</v>
      </c>
      <c r="D118" s="97">
        <v>5</v>
      </c>
      <c r="E118" s="97">
        <v>4</v>
      </c>
      <c r="F118" s="97">
        <v>3</v>
      </c>
      <c r="G118" s="97">
        <v>5</v>
      </c>
      <c r="H118" s="97">
        <v>4</v>
      </c>
      <c r="I118" s="248">
        <v>1</v>
      </c>
    </row>
    <row r="119" spans="1:9">
      <c r="A119" s="246"/>
      <c r="B119" s="97">
        <v>5</v>
      </c>
      <c r="C119" s="97">
        <v>4</v>
      </c>
      <c r="D119" s="97">
        <v>5</v>
      </c>
      <c r="E119" s="97">
        <v>6</v>
      </c>
      <c r="F119" s="97">
        <v>4</v>
      </c>
      <c r="G119" s="97">
        <v>4</v>
      </c>
      <c r="H119" s="97">
        <v>5</v>
      </c>
      <c r="I119" s="248">
        <v>6</v>
      </c>
    </row>
    <row r="120" spans="1:9">
      <c r="A120" s="246"/>
      <c r="B120" s="97">
        <v>4</v>
      </c>
      <c r="C120" s="97">
        <v>4</v>
      </c>
      <c r="D120" s="97">
        <v>6</v>
      </c>
      <c r="E120" s="97">
        <v>5</v>
      </c>
      <c r="F120" s="97">
        <v>3</v>
      </c>
      <c r="G120" s="97">
        <v>3</v>
      </c>
      <c r="H120" s="97">
        <v>5</v>
      </c>
      <c r="I120" s="248">
        <v>6</v>
      </c>
    </row>
    <row r="121" spans="1:9">
      <c r="A121" s="246"/>
      <c r="B121" s="97">
        <v>4</v>
      </c>
      <c r="C121" s="97">
        <v>5</v>
      </c>
      <c r="D121" s="97">
        <v>5</v>
      </c>
      <c r="E121" s="97">
        <v>5</v>
      </c>
      <c r="F121" s="97">
        <v>5</v>
      </c>
      <c r="G121" s="97">
        <v>4</v>
      </c>
      <c r="H121" s="97">
        <v>3</v>
      </c>
      <c r="I121" s="248">
        <v>4</v>
      </c>
    </row>
    <row r="122" spans="1:9">
      <c r="A122" s="246"/>
      <c r="B122" s="97">
        <v>6</v>
      </c>
      <c r="C122" s="97">
        <v>4</v>
      </c>
      <c r="D122" s="97">
        <v>6</v>
      </c>
      <c r="E122" s="97">
        <v>6</v>
      </c>
      <c r="F122" s="97">
        <v>6</v>
      </c>
      <c r="G122" s="97" t="s">
        <v>105</v>
      </c>
      <c r="H122" s="97" t="s">
        <v>105</v>
      </c>
      <c r="I122" s="248">
        <v>7</v>
      </c>
    </row>
    <row r="123" spans="1:9">
      <c r="A123" s="246"/>
      <c r="B123" s="97">
        <v>6</v>
      </c>
      <c r="C123" s="97">
        <v>4</v>
      </c>
      <c r="D123" s="97" t="s">
        <v>105</v>
      </c>
      <c r="E123" s="97" t="s">
        <v>105</v>
      </c>
      <c r="F123" s="97" t="s">
        <v>105</v>
      </c>
      <c r="G123" s="97" t="s">
        <v>105</v>
      </c>
      <c r="H123" s="97" t="s">
        <v>105</v>
      </c>
      <c r="I123" s="248">
        <v>7</v>
      </c>
    </row>
    <row r="124" spans="1:9">
      <c r="A124" s="246"/>
      <c r="B124" s="97">
        <v>4</v>
      </c>
      <c r="C124" s="97">
        <v>5</v>
      </c>
      <c r="D124" s="97">
        <v>4</v>
      </c>
      <c r="E124" s="97">
        <v>4</v>
      </c>
      <c r="F124" s="97">
        <v>5</v>
      </c>
      <c r="G124" s="97" t="s">
        <v>105</v>
      </c>
      <c r="H124" s="97">
        <v>4</v>
      </c>
      <c r="I124" s="248">
        <v>6</v>
      </c>
    </row>
    <row r="125" spans="1:9">
      <c r="A125" s="246"/>
      <c r="B125" s="97">
        <v>6</v>
      </c>
      <c r="C125" s="97">
        <v>5</v>
      </c>
      <c r="D125" s="52" t="s">
        <v>106</v>
      </c>
      <c r="E125" s="97">
        <v>7</v>
      </c>
      <c r="F125" s="97">
        <v>4</v>
      </c>
      <c r="G125" s="97">
        <v>5</v>
      </c>
      <c r="H125" s="52" t="s">
        <v>106</v>
      </c>
      <c r="I125" s="248">
        <v>6</v>
      </c>
    </row>
    <row r="126" spans="1:9">
      <c r="A126" s="246" t="s">
        <v>181</v>
      </c>
      <c r="B126" s="97">
        <v>3</v>
      </c>
      <c r="C126" s="97">
        <v>6</v>
      </c>
      <c r="D126" s="97" t="s">
        <v>105</v>
      </c>
      <c r="E126" s="97">
        <v>7</v>
      </c>
      <c r="F126" s="97">
        <v>6</v>
      </c>
      <c r="G126" s="97" t="s">
        <v>105</v>
      </c>
      <c r="H126" s="97">
        <v>5</v>
      </c>
      <c r="I126" s="248">
        <v>7</v>
      </c>
    </row>
    <row r="127" spans="1:9">
      <c r="A127" s="246"/>
      <c r="B127" s="97">
        <v>6</v>
      </c>
      <c r="C127" s="97">
        <v>4</v>
      </c>
      <c r="D127" s="97">
        <v>5</v>
      </c>
      <c r="E127" s="97">
        <v>5</v>
      </c>
      <c r="F127" s="97">
        <v>3</v>
      </c>
      <c r="G127" s="97">
        <v>5</v>
      </c>
      <c r="H127" s="97">
        <v>3</v>
      </c>
      <c r="I127" s="248">
        <v>4</v>
      </c>
    </row>
    <row r="128" spans="1:9">
      <c r="A128" s="246"/>
      <c r="B128" s="97">
        <v>5</v>
      </c>
      <c r="C128" s="97">
        <v>3</v>
      </c>
      <c r="D128" s="97">
        <v>4</v>
      </c>
      <c r="E128" s="97">
        <v>4</v>
      </c>
      <c r="F128" s="97">
        <v>3</v>
      </c>
      <c r="G128" s="97">
        <v>4</v>
      </c>
      <c r="H128" s="97">
        <v>6</v>
      </c>
      <c r="I128" s="248">
        <v>6</v>
      </c>
    </row>
    <row r="129" spans="1:9">
      <c r="A129" s="246"/>
      <c r="B129" s="97">
        <v>5</v>
      </c>
      <c r="C129" s="97">
        <v>4</v>
      </c>
      <c r="D129" s="97">
        <v>3</v>
      </c>
      <c r="E129" s="97">
        <v>6</v>
      </c>
      <c r="F129" s="97">
        <v>4</v>
      </c>
      <c r="G129" s="97">
        <v>3</v>
      </c>
      <c r="H129" s="97">
        <v>3</v>
      </c>
      <c r="I129" s="248">
        <v>6</v>
      </c>
    </row>
    <row r="130" spans="1:9">
      <c r="A130" s="246"/>
      <c r="B130" s="97">
        <v>6</v>
      </c>
      <c r="C130" s="97">
        <v>6</v>
      </c>
      <c r="D130" s="97">
        <v>4</v>
      </c>
      <c r="E130" s="97">
        <v>6</v>
      </c>
      <c r="F130" s="97">
        <v>5</v>
      </c>
      <c r="G130" s="97" t="s">
        <v>105</v>
      </c>
      <c r="H130" s="97">
        <v>6</v>
      </c>
      <c r="I130" s="248">
        <v>7</v>
      </c>
    </row>
    <row r="131" spans="1:9">
      <c r="A131" s="246"/>
      <c r="B131" s="97">
        <v>5</v>
      </c>
      <c r="C131" s="97">
        <v>6</v>
      </c>
      <c r="D131" s="97" t="s">
        <v>105</v>
      </c>
      <c r="E131" s="97">
        <v>6</v>
      </c>
      <c r="F131" s="97">
        <v>5</v>
      </c>
      <c r="G131" s="97" t="s">
        <v>106</v>
      </c>
      <c r="H131" s="97" t="s">
        <v>106</v>
      </c>
      <c r="I131" s="248">
        <v>6</v>
      </c>
    </row>
    <row r="132" spans="1:9">
      <c r="A132" s="246"/>
      <c r="B132" s="97">
        <v>6</v>
      </c>
      <c r="C132" s="97">
        <v>4</v>
      </c>
      <c r="D132" s="97">
        <v>3</v>
      </c>
      <c r="E132" s="97">
        <v>4</v>
      </c>
      <c r="F132" s="97">
        <v>3</v>
      </c>
      <c r="G132" s="97" t="s">
        <v>105</v>
      </c>
      <c r="H132" s="97">
        <v>5</v>
      </c>
      <c r="I132" s="248">
        <v>5</v>
      </c>
    </row>
    <row r="133" spans="1:9">
      <c r="A133" s="246"/>
      <c r="B133" s="97">
        <v>4</v>
      </c>
      <c r="C133" s="97">
        <v>5</v>
      </c>
      <c r="D133" s="97">
        <v>5</v>
      </c>
      <c r="E133" s="97">
        <v>5</v>
      </c>
      <c r="F133" s="97">
        <v>6</v>
      </c>
      <c r="G133" s="97">
        <v>2</v>
      </c>
      <c r="H133" s="97" t="s">
        <v>105</v>
      </c>
      <c r="I133" s="248">
        <v>7</v>
      </c>
    </row>
    <row r="134" spans="1:9">
      <c r="A134" s="246"/>
      <c r="B134" s="97">
        <v>5</v>
      </c>
      <c r="C134" s="97">
        <v>4</v>
      </c>
      <c r="D134" s="97" t="s">
        <v>105</v>
      </c>
      <c r="E134" s="97" t="s">
        <v>105</v>
      </c>
      <c r="F134" s="97" t="s">
        <v>105</v>
      </c>
      <c r="G134" s="97" t="s">
        <v>105</v>
      </c>
      <c r="H134" s="97" t="s">
        <v>105</v>
      </c>
      <c r="I134" s="248">
        <v>3</v>
      </c>
    </row>
    <row r="135" spans="1:9">
      <c r="A135" s="246"/>
      <c r="B135" s="97">
        <v>5</v>
      </c>
      <c r="C135" s="97">
        <v>3</v>
      </c>
      <c r="D135" s="97" t="s">
        <v>106</v>
      </c>
      <c r="E135" s="97">
        <v>2</v>
      </c>
      <c r="F135" s="97">
        <v>2</v>
      </c>
      <c r="G135" s="97">
        <v>2</v>
      </c>
      <c r="H135" s="97" t="s">
        <v>106</v>
      </c>
      <c r="I135" s="248">
        <v>7</v>
      </c>
    </row>
    <row r="136" spans="1:9">
      <c r="A136" s="246"/>
      <c r="B136" s="97">
        <v>5</v>
      </c>
      <c r="C136" s="97">
        <v>4</v>
      </c>
      <c r="D136" s="97">
        <v>1</v>
      </c>
      <c r="E136" s="97">
        <v>1</v>
      </c>
      <c r="F136" s="97">
        <v>2</v>
      </c>
      <c r="G136" s="97">
        <v>2</v>
      </c>
      <c r="H136" s="97">
        <v>4</v>
      </c>
      <c r="I136" s="248">
        <v>6</v>
      </c>
    </row>
    <row r="137" spans="1:9">
      <c r="A137" s="246"/>
      <c r="B137" s="97">
        <v>4</v>
      </c>
      <c r="C137" s="97">
        <v>3</v>
      </c>
      <c r="D137" s="97">
        <v>5</v>
      </c>
      <c r="E137" s="97">
        <v>5</v>
      </c>
      <c r="F137" s="97">
        <v>6</v>
      </c>
      <c r="G137" s="97">
        <v>5</v>
      </c>
      <c r="H137" s="97">
        <v>6</v>
      </c>
      <c r="I137" s="248">
        <v>7</v>
      </c>
    </row>
    <row r="138" spans="1:9">
      <c r="A138" s="246"/>
      <c r="B138" s="97">
        <v>5</v>
      </c>
      <c r="C138" s="97">
        <v>4</v>
      </c>
      <c r="D138" s="97">
        <v>4</v>
      </c>
      <c r="E138" s="97">
        <v>3</v>
      </c>
      <c r="F138" s="97">
        <v>4</v>
      </c>
      <c r="G138" s="97">
        <v>3</v>
      </c>
      <c r="H138" s="97" t="s">
        <v>105</v>
      </c>
      <c r="I138" s="248" t="s">
        <v>105</v>
      </c>
    </row>
    <row r="139" spans="1:9">
      <c r="A139" s="246"/>
      <c r="B139" s="97">
        <v>6</v>
      </c>
      <c r="C139" s="97">
        <v>5</v>
      </c>
      <c r="D139" s="97">
        <v>6</v>
      </c>
      <c r="E139" s="97">
        <v>5</v>
      </c>
      <c r="F139" s="97" t="s">
        <v>105</v>
      </c>
      <c r="G139" s="97" t="s">
        <v>105</v>
      </c>
      <c r="H139" s="97">
        <v>5</v>
      </c>
      <c r="I139" s="248">
        <v>6</v>
      </c>
    </row>
    <row r="140" spans="1:9">
      <c r="A140" s="246"/>
      <c r="B140" s="97">
        <v>5</v>
      </c>
      <c r="C140" s="97">
        <v>3</v>
      </c>
      <c r="D140" s="97">
        <v>5</v>
      </c>
      <c r="E140" s="97">
        <v>5</v>
      </c>
      <c r="F140" s="97">
        <v>5</v>
      </c>
      <c r="G140" s="97">
        <v>5</v>
      </c>
      <c r="H140" s="97">
        <v>2</v>
      </c>
      <c r="I140" s="248">
        <v>1</v>
      </c>
    </row>
    <row r="141" spans="1:9">
      <c r="A141" s="246" t="s">
        <v>182</v>
      </c>
      <c r="B141" s="17">
        <v>5</v>
      </c>
      <c r="C141" s="17">
        <v>6</v>
      </c>
      <c r="D141" s="17">
        <v>6</v>
      </c>
      <c r="E141" s="17">
        <v>6</v>
      </c>
      <c r="F141" s="17">
        <v>5</v>
      </c>
      <c r="G141" s="17">
        <v>4</v>
      </c>
      <c r="H141" s="17">
        <v>4</v>
      </c>
      <c r="I141" s="249">
        <v>3</v>
      </c>
    </row>
    <row r="142" spans="1:9">
      <c r="A142" s="246"/>
      <c r="B142" s="17">
        <v>3</v>
      </c>
      <c r="C142" s="17">
        <v>6</v>
      </c>
      <c r="D142" s="17">
        <v>7</v>
      </c>
      <c r="E142" s="17">
        <v>7</v>
      </c>
      <c r="F142" s="17">
        <v>6</v>
      </c>
      <c r="G142" s="17" t="s">
        <v>105</v>
      </c>
      <c r="H142" s="17">
        <v>5</v>
      </c>
      <c r="I142" s="249">
        <v>7</v>
      </c>
    </row>
    <row r="143" spans="1:9">
      <c r="A143" s="246"/>
      <c r="B143" s="17">
        <v>3</v>
      </c>
      <c r="C143" s="17">
        <v>3</v>
      </c>
      <c r="D143" s="17" t="s">
        <v>192</v>
      </c>
      <c r="E143" s="17">
        <v>5</v>
      </c>
      <c r="F143" s="17">
        <v>3</v>
      </c>
      <c r="G143" s="17">
        <v>4</v>
      </c>
      <c r="H143" s="17">
        <v>5</v>
      </c>
      <c r="I143" s="249">
        <v>5</v>
      </c>
    </row>
    <row r="144" spans="1:9">
      <c r="A144" s="246"/>
      <c r="B144" s="17">
        <v>5</v>
      </c>
      <c r="C144" s="17">
        <v>4</v>
      </c>
      <c r="D144" s="17">
        <v>2</v>
      </c>
      <c r="E144" s="17">
        <v>5</v>
      </c>
      <c r="F144" s="17">
        <v>3</v>
      </c>
      <c r="G144" s="17">
        <v>6</v>
      </c>
      <c r="H144" s="17" t="s">
        <v>106</v>
      </c>
      <c r="I144" s="249">
        <v>6</v>
      </c>
    </row>
    <row r="145" spans="1:9">
      <c r="A145" s="246"/>
      <c r="B145" s="17">
        <v>7</v>
      </c>
      <c r="C145" s="17">
        <v>3</v>
      </c>
      <c r="D145" s="17">
        <v>3</v>
      </c>
      <c r="E145" s="17">
        <v>6</v>
      </c>
      <c r="F145" s="17">
        <v>5</v>
      </c>
      <c r="G145" s="17">
        <v>7</v>
      </c>
      <c r="H145" s="17">
        <v>5</v>
      </c>
      <c r="I145" s="249">
        <v>6</v>
      </c>
    </row>
    <row r="146" spans="1:9">
      <c r="A146" s="246"/>
      <c r="B146" s="17">
        <v>5</v>
      </c>
      <c r="C146" s="17">
        <v>5</v>
      </c>
      <c r="D146" s="17" t="s">
        <v>106</v>
      </c>
      <c r="E146" s="17">
        <v>7</v>
      </c>
      <c r="F146" s="17">
        <v>2</v>
      </c>
      <c r="G146" s="17" t="s">
        <v>106</v>
      </c>
      <c r="H146" s="17" t="s">
        <v>106</v>
      </c>
      <c r="I146" s="249">
        <v>7</v>
      </c>
    </row>
    <row r="147" spans="1:9">
      <c r="A147" s="246"/>
      <c r="B147" s="17">
        <v>2</v>
      </c>
      <c r="C147" s="17">
        <v>1</v>
      </c>
      <c r="D147" s="17">
        <v>4</v>
      </c>
      <c r="E147" s="17">
        <v>7</v>
      </c>
      <c r="F147" s="17">
        <v>3</v>
      </c>
      <c r="G147" s="17">
        <v>5</v>
      </c>
      <c r="H147" s="17">
        <v>4</v>
      </c>
      <c r="I147" s="249">
        <v>7</v>
      </c>
    </row>
    <row r="148" spans="1:9">
      <c r="A148" s="246"/>
      <c r="B148" s="17">
        <v>3</v>
      </c>
      <c r="C148" s="17">
        <v>3</v>
      </c>
      <c r="D148" s="17">
        <v>2</v>
      </c>
      <c r="E148" s="17">
        <v>2</v>
      </c>
      <c r="F148" s="17">
        <v>2</v>
      </c>
      <c r="G148" s="17">
        <v>2</v>
      </c>
      <c r="H148" s="17" t="s">
        <v>105</v>
      </c>
      <c r="I148" s="249" t="s">
        <v>105</v>
      </c>
    </row>
    <row r="149" spans="1:9">
      <c r="A149" s="246"/>
      <c r="B149" s="17">
        <v>5</v>
      </c>
      <c r="C149" s="17">
        <v>6</v>
      </c>
      <c r="D149" s="17">
        <v>3</v>
      </c>
      <c r="E149" s="17">
        <v>5</v>
      </c>
      <c r="F149" s="17">
        <v>4</v>
      </c>
      <c r="G149" s="17">
        <v>2</v>
      </c>
      <c r="H149" s="17">
        <v>2</v>
      </c>
      <c r="I149" s="249">
        <v>5</v>
      </c>
    </row>
    <row r="150" spans="1:9">
      <c r="A150" s="246"/>
      <c r="B150" s="17">
        <v>5</v>
      </c>
      <c r="C150" s="17">
        <v>2</v>
      </c>
      <c r="D150" s="17">
        <v>1</v>
      </c>
      <c r="E150" s="17">
        <v>1</v>
      </c>
      <c r="F150" s="17">
        <v>2</v>
      </c>
      <c r="G150" s="17">
        <v>1</v>
      </c>
      <c r="H150" s="17">
        <v>3</v>
      </c>
      <c r="I150" s="249">
        <v>6</v>
      </c>
    </row>
    <row r="151" spans="1:9">
      <c r="A151" s="246"/>
      <c r="B151" s="17">
        <v>5</v>
      </c>
      <c r="C151" s="17">
        <v>4</v>
      </c>
      <c r="D151" s="17">
        <v>2</v>
      </c>
      <c r="E151" s="17">
        <v>5</v>
      </c>
      <c r="F151" s="17">
        <v>2</v>
      </c>
      <c r="G151" s="17">
        <v>2</v>
      </c>
      <c r="H151" s="17" t="s">
        <v>105</v>
      </c>
      <c r="I151" s="249">
        <v>6</v>
      </c>
    </row>
    <row r="152" spans="1:9">
      <c r="A152" s="246"/>
      <c r="B152" s="17">
        <v>5</v>
      </c>
      <c r="C152" s="17">
        <v>6</v>
      </c>
      <c r="D152" s="17" t="s">
        <v>119</v>
      </c>
      <c r="E152" s="17">
        <v>7</v>
      </c>
      <c r="F152" s="17">
        <v>3</v>
      </c>
      <c r="G152" s="17"/>
      <c r="H152" s="17">
        <v>1</v>
      </c>
      <c r="I152" s="249">
        <v>7</v>
      </c>
    </row>
    <row r="153" spans="1:9">
      <c r="A153" s="246"/>
      <c r="B153" s="17">
        <v>2</v>
      </c>
      <c r="C153" s="17">
        <v>6</v>
      </c>
      <c r="D153" s="17">
        <v>1</v>
      </c>
      <c r="E153" s="17" t="s">
        <v>106</v>
      </c>
      <c r="F153" s="17">
        <v>6</v>
      </c>
      <c r="G153" s="17" t="s">
        <v>105</v>
      </c>
      <c r="H153" s="17" t="s">
        <v>105</v>
      </c>
      <c r="I153" s="249">
        <v>7</v>
      </c>
    </row>
    <row r="154" spans="1:9">
      <c r="A154" s="246"/>
      <c r="B154" s="17">
        <v>5</v>
      </c>
      <c r="C154" s="17">
        <v>4</v>
      </c>
      <c r="D154" s="17">
        <v>4</v>
      </c>
      <c r="E154" s="17">
        <v>6</v>
      </c>
      <c r="F154" s="17">
        <v>5</v>
      </c>
      <c r="G154" s="17">
        <v>3</v>
      </c>
      <c r="H154" s="17">
        <v>5</v>
      </c>
      <c r="I154" s="249">
        <v>5</v>
      </c>
    </row>
    <row r="155" spans="1:9">
      <c r="A155" s="246"/>
      <c r="B155" s="17">
        <v>5</v>
      </c>
      <c r="C155" s="17">
        <v>5</v>
      </c>
      <c r="D155" s="17">
        <v>4</v>
      </c>
      <c r="E155" s="17">
        <v>6</v>
      </c>
      <c r="F155" s="17">
        <v>5</v>
      </c>
      <c r="G155" s="17">
        <v>3</v>
      </c>
      <c r="H155" s="17">
        <v>4</v>
      </c>
      <c r="I155" s="249">
        <v>7</v>
      </c>
    </row>
    <row r="156" spans="1:9">
      <c r="A156" s="246"/>
      <c r="B156" s="17">
        <v>6</v>
      </c>
      <c r="C156" s="17" t="s">
        <v>105</v>
      </c>
      <c r="D156" s="17">
        <v>4</v>
      </c>
      <c r="E156" s="17">
        <v>4</v>
      </c>
      <c r="F156" s="17" t="s">
        <v>105</v>
      </c>
      <c r="G156" s="17" t="s">
        <v>105</v>
      </c>
      <c r="H156" s="17" t="s">
        <v>105</v>
      </c>
      <c r="I156" s="249" t="s">
        <v>105</v>
      </c>
    </row>
    <row r="157" spans="1:9">
      <c r="A157" s="246" t="s">
        <v>183</v>
      </c>
      <c r="B157" s="97">
        <v>5</v>
      </c>
      <c r="C157" s="97">
        <v>6</v>
      </c>
      <c r="D157" s="97">
        <v>7</v>
      </c>
      <c r="E157" s="97">
        <v>6</v>
      </c>
      <c r="F157" s="97">
        <v>5</v>
      </c>
      <c r="G157" s="97">
        <v>4</v>
      </c>
      <c r="H157" s="97">
        <v>7</v>
      </c>
      <c r="I157" s="248">
        <v>6</v>
      </c>
    </row>
    <row r="158" spans="1:9">
      <c r="A158" s="246"/>
      <c r="B158" s="97">
        <v>4</v>
      </c>
      <c r="C158" s="97">
        <v>6</v>
      </c>
      <c r="D158" s="97">
        <v>6</v>
      </c>
      <c r="E158" s="97">
        <v>4</v>
      </c>
      <c r="F158" s="97">
        <v>3</v>
      </c>
      <c r="G158" s="97">
        <v>2</v>
      </c>
      <c r="H158" s="97">
        <v>4</v>
      </c>
      <c r="I158" s="248">
        <v>5</v>
      </c>
    </row>
    <row r="159" spans="1:9">
      <c r="A159" s="246"/>
      <c r="B159" s="97">
        <v>2</v>
      </c>
      <c r="C159" s="97">
        <v>5</v>
      </c>
      <c r="D159" s="97">
        <v>2</v>
      </c>
      <c r="E159" s="97">
        <v>3</v>
      </c>
      <c r="F159" s="97">
        <v>5</v>
      </c>
      <c r="G159" s="97">
        <v>3</v>
      </c>
      <c r="H159" s="97" t="s">
        <v>105</v>
      </c>
      <c r="I159" s="248">
        <v>5</v>
      </c>
    </row>
    <row r="160" spans="1:9">
      <c r="A160" s="246"/>
      <c r="B160" s="97">
        <v>4</v>
      </c>
      <c r="C160" s="97">
        <v>3</v>
      </c>
      <c r="D160" s="97">
        <v>5</v>
      </c>
      <c r="E160" s="97">
        <v>6</v>
      </c>
      <c r="F160" s="97">
        <v>2</v>
      </c>
      <c r="G160" s="97">
        <v>3</v>
      </c>
      <c r="H160" s="97">
        <v>2</v>
      </c>
      <c r="I160" s="248">
        <v>7</v>
      </c>
    </row>
    <row r="161" spans="1:9">
      <c r="A161" s="246"/>
      <c r="B161" s="97">
        <v>4</v>
      </c>
      <c r="C161" s="97">
        <v>6</v>
      </c>
      <c r="D161" s="97">
        <v>4</v>
      </c>
      <c r="E161" s="97">
        <v>3</v>
      </c>
      <c r="F161" s="97">
        <v>4</v>
      </c>
      <c r="G161" s="97">
        <v>3</v>
      </c>
      <c r="H161" s="97">
        <v>3</v>
      </c>
      <c r="I161" s="248">
        <v>6</v>
      </c>
    </row>
    <row r="162" spans="1:9">
      <c r="A162" s="246"/>
      <c r="B162" s="97">
        <v>2</v>
      </c>
      <c r="C162" s="97">
        <v>6</v>
      </c>
      <c r="D162" s="97">
        <v>4</v>
      </c>
      <c r="E162" s="97">
        <v>1</v>
      </c>
      <c r="F162" s="97">
        <v>5</v>
      </c>
      <c r="G162" s="97">
        <v>3</v>
      </c>
      <c r="H162" s="97">
        <v>4</v>
      </c>
      <c r="I162" s="248">
        <v>6</v>
      </c>
    </row>
    <row r="163" spans="1:9">
      <c r="A163" s="246"/>
      <c r="B163" s="97">
        <v>7</v>
      </c>
      <c r="C163" s="97">
        <v>5</v>
      </c>
      <c r="D163" s="97">
        <v>6</v>
      </c>
      <c r="E163" s="97">
        <v>6</v>
      </c>
      <c r="F163" s="97">
        <v>6</v>
      </c>
      <c r="G163" s="97">
        <v>6</v>
      </c>
      <c r="H163" s="97">
        <v>5</v>
      </c>
      <c r="I163" s="248">
        <v>6</v>
      </c>
    </row>
    <row r="164" spans="1:9">
      <c r="A164" s="246"/>
      <c r="B164" s="97">
        <v>6</v>
      </c>
      <c r="C164" s="97">
        <v>6</v>
      </c>
      <c r="D164" s="97">
        <v>6</v>
      </c>
      <c r="E164" s="97">
        <v>6</v>
      </c>
      <c r="F164" s="97">
        <v>5</v>
      </c>
      <c r="G164" s="97">
        <v>6</v>
      </c>
      <c r="H164" s="97">
        <v>6</v>
      </c>
      <c r="I164" s="248">
        <v>6</v>
      </c>
    </row>
    <row r="165" spans="1:9">
      <c r="A165" s="246"/>
      <c r="B165" s="97">
        <v>3</v>
      </c>
      <c r="C165" s="97">
        <v>6</v>
      </c>
      <c r="D165" s="97" t="s">
        <v>106</v>
      </c>
      <c r="E165" s="97">
        <v>4</v>
      </c>
      <c r="F165" s="97">
        <v>6</v>
      </c>
      <c r="G165" s="97">
        <v>5</v>
      </c>
      <c r="H165" s="97">
        <v>5</v>
      </c>
      <c r="I165" s="248">
        <v>3</v>
      </c>
    </row>
    <row r="166" spans="1:9">
      <c r="A166" s="246"/>
      <c r="B166" s="97">
        <v>7</v>
      </c>
      <c r="C166" s="97">
        <v>6</v>
      </c>
      <c r="D166" s="97">
        <v>6</v>
      </c>
      <c r="E166" s="97">
        <v>6</v>
      </c>
      <c r="F166" s="97">
        <v>6</v>
      </c>
      <c r="G166" s="97">
        <v>6</v>
      </c>
      <c r="H166" s="97">
        <v>6</v>
      </c>
      <c r="I166" s="248">
        <v>7</v>
      </c>
    </row>
    <row r="167" spans="1:9">
      <c r="A167" s="246"/>
      <c r="B167" s="97">
        <v>7</v>
      </c>
      <c r="C167" s="97">
        <v>7</v>
      </c>
      <c r="D167" s="97">
        <v>5</v>
      </c>
      <c r="E167" s="97">
        <v>3</v>
      </c>
      <c r="F167" s="97">
        <v>6</v>
      </c>
      <c r="G167" s="97" t="s">
        <v>106</v>
      </c>
      <c r="H167" s="97" t="s">
        <v>105</v>
      </c>
      <c r="I167" s="248">
        <v>7</v>
      </c>
    </row>
    <row r="168" spans="1:9">
      <c r="A168" s="246"/>
      <c r="B168" s="97">
        <v>5</v>
      </c>
      <c r="C168" s="97">
        <v>6</v>
      </c>
      <c r="D168" s="97">
        <v>5</v>
      </c>
      <c r="E168" s="97">
        <v>6</v>
      </c>
      <c r="F168" s="97">
        <v>5</v>
      </c>
      <c r="G168" s="97">
        <v>6</v>
      </c>
      <c r="H168" s="97">
        <v>4</v>
      </c>
      <c r="I168" s="248">
        <v>6</v>
      </c>
    </row>
    <row r="169" spans="1:9">
      <c r="A169" s="246" t="s">
        <v>184</v>
      </c>
      <c r="B169" s="97">
        <v>7</v>
      </c>
      <c r="C169" s="97">
        <v>5</v>
      </c>
      <c r="D169" s="97">
        <v>6</v>
      </c>
      <c r="E169" s="97">
        <v>6</v>
      </c>
      <c r="F169" s="97">
        <v>6</v>
      </c>
      <c r="G169" s="97" t="s">
        <v>106</v>
      </c>
      <c r="H169" s="97">
        <v>7</v>
      </c>
      <c r="I169" s="248" t="s">
        <v>106</v>
      </c>
    </row>
    <row r="170" spans="1:9">
      <c r="A170" s="246"/>
      <c r="B170" s="97">
        <v>5</v>
      </c>
      <c r="C170" s="97">
        <v>6</v>
      </c>
      <c r="D170" s="97" t="s">
        <v>105</v>
      </c>
      <c r="E170" s="97">
        <v>6</v>
      </c>
      <c r="F170" s="97">
        <v>4</v>
      </c>
      <c r="G170" s="97">
        <v>5</v>
      </c>
      <c r="H170" s="97">
        <v>6</v>
      </c>
      <c r="I170" s="248">
        <v>7</v>
      </c>
    </row>
    <row r="171" spans="1:9">
      <c r="A171" s="246"/>
      <c r="B171" s="97">
        <v>5</v>
      </c>
      <c r="C171" s="97">
        <v>5</v>
      </c>
      <c r="D171" s="97">
        <v>6</v>
      </c>
      <c r="E171" s="97">
        <v>6</v>
      </c>
      <c r="F171" s="97">
        <v>4</v>
      </c>
      <c r="G171" s="97">
        <v>6</v>
      </c>
      <c r="H171" s="97">
        <v>6</v>
      </c>
      <c r="I171" s="248">
        <v>5</v>
      </c>
    </row>
    <row r="172" spans="1:9">
      <c r="A172" s="246"/>
      <c r="B172" s="97">
        <v>3</v>
      </c>
      <c r="C172" s="97">
        <v>5</v>
      </c>
      <c r="D172" s="97">
        <v>2</v>
      </c>
      <c r="E172" s="97">
        <v>2</v>
      </c>
      <c r="F172" s="97">
        <v>3</v>
      </c>
      <c r="G172" s="97">
        <v>3</v>
      </c>
      <c r="H172" s="97">
        <v>4</v>
      </c>
      <c r="I172" s="248">
        <v>5</v>
      </c>
    </row>
    <row r="173" spans="1:9">
      <c r="A173" s="246"/>
      <c r="B173" s="97">
        <v>6</v>
      </c>
      <c r="C173" s="97">
        <v>5</v>
      </c>
      <c r="D173" s="97">
        <v>7</v>
      </c>
      <c r="E173" s="97">
        <v>5</v>
      </c>
      <c r="F173" s="97">
        <v>6</v>
      </c>
      <c r="G173" s="97" t="s">
        <v>106</v>
      </c>
      <c r="H173" s="97">
        <v>6</v>
      </c>
      <c r="I173" s="248" t="s">
        <v>106</v>
      </c>
    </row>
    <row r="174" spans="1:9">
      <c r="A174" s="246"/>
      <c r="B174" s="97">
        <v>6</v>
      </c>
      <c r="C174" s="97">
        <v>5</v>
      </c>
      <c r="D174" s="97">
        <v>3</v>
      </c>
      <c r="E174" s="97">
        <v>5</v>
      </c>
      <c r="F174" s="97">
        <v>5</v>
      </c>
      <c r="G174" s="97">
        <v>5</v>
      </c>
      <c r="H174" s="97">
        <v>6</v>
      </c>
      <c r="I174" s="248">
        <v>4</v>
      </c>
    </row>
    <row r="175" spans="1:9">
      <c r="A175" s="246"/>
      <c r="B175" s="97">
        <v>5</v>
      </c>
      <c r="C175" s="97">
        <v>3</v>
      </c>
      <c r="D175" s="97">
        <v>5</v>
      </c>
      <c r="E175" s="97">
        <v>6</v>
      </c>
      <c r="F175" s="97">
        <v>5</v>
      </c>
      <c r="G175" s="97">
        <v>6</v>
      </c>
      <c r="H175" s="97">
        <v>5</v>
      </c>
      <c r="I175" s="248">
        <v>6</v>
      </c>
    </row>
    <row r="176" spans="1:9">
      <c r="A176" s="246"/>
      <c r="B176" s="97">
        <v>5</v>
      </c>
      <c r="C176" s="97">
        <v>3</v>
      </c>
      <c r="D176" s="97">
        <v>6</v>
      </c>
      <c r="E176" s="97">
        <v>6</v>
      </c>
      <c r="F176" s="97">
        <v>3</v>
      </c>
      <c r="G176" s="97">
        <v>5</v>
      </c>
      <c r="H176" s="97">
        <v>6</v>
      </c>
      <c r="I176" s="248">
        <v>7</v>
      </c>
    </row>
    <row r="177" spans="1:9">
      <c r="A177" s="246"/>
      <c r="B177" s="97">
        <v>5</v>
      </c>
      <c r="C177" s="97">
        <v>6</v>
      </c>
      <c r="D177" s="97">
        <v>5</v>
      </c>
      <c r="E177" s="97">
        <v>6</v>
      </c>
      <c r="F177" s="97">
        <v>6</v>
      </c>
      <c r="G177" s="97">
        <v>5</v>
      </c>
      <c r="H177" s="97">
        <v>5</v>
      </c>
      <c r="I177" s="248">
        <v>5</v>
      </c>
    </row>
    <row r="178" spans="1:9">
      <c r="A178" s="246"/>
      <c r="B178" s="97">
        <v>3</v>
      </c>
      <c r="C178" s="97">
        <v>2</v>
      </c>
      <c r="D178" s="97">
        <v>4</v>
      </c>
      <c r="E178" s="97">
        <v>4</v>
      </c>
      <c r="F178" s="97">
        <v>5</v>
      </c>
      <c r="G178" s="97">
        <v>3</v>
      </c>
      <c r="H178" s="97">
        <v>6</v>
      </c>
      <c r="I178" s="248">
        <v>5</v>
      </c>
    </row>
    <row r="179" spans="1:9">
      <c r="A179" s="246"/>
      <c r="B179" s="97">
        <v>3</v>
      </c>
      <c r="C179" s="97">
        <v>3</v>
      </c>
      <c r="D179" s="97">
        <v>5</v>
      </c>
      <c r="E179" s="97">
        <v>3</v>
      </c>
      <c r="F179" s="97">
        <v>2</v>
      </c>
      <c r="G179" s="97" t="s">
        <v>105</v>
      </c>
      <c r="H179" s="97" t="s">
        <v>106</v>
      </c>
      <c r="I179" s="248" t="s">
        <v>106</v>
      </c>
    </row>
    <row r="180" spans="1:9">
      <c r="A180" s="246"/>
      <c r="B180" s="97">
        <v>2</v>
      </c>
      <c r="C180" s="97">
        <v>2</v>
      </c>
      <c r="D180" s="97">
        <v>3</v>
      </c>
      <c r="E180" s="97">
        <v>3</v>
      </c>
      <c r="F180" s="97">
        <v>2</v>
      </c>
      <c r="G180" s="97">
        <v>2</v>
      </c>
      <c r="H180" s="97">
        <v>4</v>
      </c>
      <c r="I180" s="248">
        <v>5</v>
      </c>
    </row>
    <row r="181" spans="1:9">
      <c r="A181" s="246"/>
      <c r="B181" s="97">
        <v>5</v>
      </c>
      <c r="C181" s="97">
        <v>3</v>
      </c>
      <c r="D181" s="97">
        <v>5</v>
      </c>
      <c r="E181" s="97">
        <v>6</v>
      </c>
      <c r="F181" s="97">
        <v>3</v>
      </c>
      <c r="G181" s="97">
        <v>3</v>
      </c>
      <c r="H181" s="97">
        <v>4</v>
      </c>
      <c r="I181" s="248">
        <v>6</v>
      </c>
    </row>
    <row r="182" spans="1:9">
      <c r="A182" s="246"/>
      <c r="B182" s="97">
        <v>5</v>
      </c>
      <c r="C182" s="97">
        <v>5</v>
      </c>
      <c r="D182" s="97" t="s">
        <v>105</v>
      </c>
      <c r="E182" s="97">
        <v>5</v>
      </c>
      <c r="F182" s="97" t="s">
        <v>105</v>
      </c>
      <c r="G182" s="97" t="s">
        <v>105</v>
      </c>
      <c r="H182" s="97" t="s">
        <v>105</v>
      </c>
      <c r="I182" s="248" t="s">
        <v>105</v>
      </c>
    </row>
    <row r="183" spans="1:9">
      <c r="A183" s="246"/>
      <c r="B183" s="97">
        <v>3</v>
      </c>
      <c r="C183" s="97">
        <v>5</v>
      </c>
      <c r="D183" s="97">
        <v>6</v>
      </c>
      <c r="E183" s="97">
        <v>6</v>
      </c>
      <c r="F183" s="97">
        <v>6</v>
      </c>
      <c r="G183" s="97">
        <v>6</v>
      </c>
      <c r="H183" s="97">
        <v>6</v>
      </c>
      <c r="I183" s="248">
        <v>7</v>
      </c>
    </row>
    <row r="184" spans="1:9">
      <c r="A184" s="246"/>
      <c r="B184" s="97">
        <v>4</v>
      </c>
      <c r="C184" s="97">
        <v>6</v>
      </c>
      <c r="D184" s="97">
        <v>5</v>
      </c>
      <c r="E184" s="97">
        <v>6</v>
      </c>
      <c r="F184" s="97">
        <v>4</v>
      </c>
      <c r="G184" s="97">
        <v>5</v>
      </c>
      <c r="H184" s="97">
        <v>6</v>
      </c>
      <c r="I184" s="248">
        <v>2</v>
      </c>
    </row>
    <row r="185" spans="1:9">
      <c r="A185" s="246"/>
      <c r="B185" s="97">
        <v>3</v>
      </c>
      <c r="C185" s="97">
        <v>3</v>
      </c>
      <c r="D185" s="97">
        <v>6</v>
      </c>
      <c r="E185" s="97">
        <v>6</v>
      </c>
      <c r="F185" s="97">
        <v>6</v>
      </c>
      <c r="G185" s="97">
        <v>5</v>
      </c>
      <c r="H185" s="97">
        <v>6</v>
      </c>
      <c r="I185" s="248">
        <v>7</v>
      </c>
    </row>
    <row r="186" spans="1:9">
      <c r="A186" s="246"/>
      <c r="B186" s="97">
        <v>5</v>
      </c>
      <c r="C186" s="97">
        <v>5</v>
      </c>
      <c r="D186" s="97">
        <v>4</v>
      </c>
      <c r="E186" s="97">
        <v>3</v>
      </c>
      <c r="F186" s="97">
        <v>5</v>
      </c>
      <c r="G186" s="97" t="s">
        <v>106</v>
      </c>
      <c r="H186" s="97" t="s">
        <v>106</v>
      </c>
      <c r="I186" s="248" t="s">
        <v>106</v>
      </c>
    </row>
    <row r="187" spans="1:9">
      <c r="A187" s="246" t="s">
        <v>185</v>
      </c>
      <c r="B187" s="17">
        <v>5</v>
      </c>
      <c r="C187" s="17">
        <v>7</v>
      </c>
      <c r="D187" s="17">
        <v>7</v>
      </c>
      <c r="E187" s="17">
        <v>6</v>
      </c>
      <c r="F187" s="17">
        <v>6</v>
      </c>
      <c r="G187" s="17">
        <v>5</v>
      </c>
      <c r="H187" s="17">
        <v>5</v>
      </c>
      <c r="I187" s="249">
        <v>6</v>
      </c>
    </row>
    <row r="188" spans="1:9">
      <c r="A188" s="246"/>
      <c r="B188" s="17">
        <v>6</v>
      </c>
      <c r="C188" s="17">
        <v>6</v>
      </c>
      <c r="D188" s="17">
        <v>6</v>
      </c>
      <c r="E188" s="17">
        <v>7</v>
      </c>
      <c r="F188" s="17">
        <v>7</v>
      </c>
      <c r="G188" s="17">
        <v>7</v>
      </c>
      <c r="H188" s="17">
        <v>7</v>
      </c>
      <c r="I188" s="249">
        <v>7</v>
      </c>
    </row>
    <row r="189" spans="1:9">
      <c r="A189" s="246"/>
      <c r="B189" s="17">
        <v>6</v>
      </c>
      <c r="C189" s="17">
        <v>6</v>
      </c>
      <c r="D189" s="17">
        <v>7</v>
      </c>
      <c r="E189" s="17">
        <v>6</v>
      </c>
      <c r="F189" s="17">
        <v>6</v>
      </c>
      <c r="G189" s="17">
        <v>6</v>
      </c>
      <c r="H189" s="17">
        <v>6</v>
      </c>
      <c r="I189" s="249">
        <v>7</v>
      </c>
    </row>
    <row r="190" spans="1:9">
      <c r="A190" s="246"/>
      <c r="B190" s="20">
        <v>6</v>
      </c>
      <c r="C190" s="20">
        <v>6</v>
      </c>
      <c r="D190" s="20">
        <v>6</v>
      </c>
      <c r="E190" s="20">
        <v>4</v>
      </c>
      <c r="F190" s="20">
        <v>5</v>
      </c>
      <c r="G190" s="20">
        <v>6</v>
      </c>
      <c r="H190" s="20">
        <v>6</v>
      </c>
      <c r="I190" s="250">
        <v>3</v>
      </c>
    </row>
    <row r="191" spans="1:9">
      <c r="A191" s="246"/>
      <c r="B191" s="17">
        <v>5</v>
      </c>
      <c r="C191" s="17">
        <v>4</v>
      </c>
      <c r="D191" s="17">
        <v>4</v>
      </c>
      <c r="E191" s="17">
        <v>5</v>
      </c>
      <c r="F191" s="17">
        <v>4</v>
      </c>
      <c r="G191" s="17">
        <v>4</v>
      </c>
      <c r="H191" s="17">
        <v>6</v>
      </c>
      <c r="I191" s="249">
        <v>6</v>
      </c>
    </row>
    <row r="192" spans="1:9">
      <c r="A192" s="246"/>
      <c r="B192" s="17">
        <v>5</v>
      </c>
      <c r="C192" s="17">
        <v>2</v>
      </c>
      <c r="D192" s="17">
        <v>2</v>
      </c>
      <c r="E192" s="17">
        <v>4</v>
      </c>
      <c r="F192" s="17">
        <v>2</v>
      </c>
      <c r="G192" s="17">
        <v>2</v>
      </c>
      <c r="H192" s="17">
        <v>2</v>
      </c>
      <c r="I192" s="249">
        <v>7</v>
      </c>
    </row>
    <row r="193" spans="1:9">
      <c r="A193" s="246"/>
      <c r="B193" s="17">
        <v>5</v>
      </c>
      <c r="C193" s="17">
        <v>5</v>
      </c>
      <c r="D193" s="17">
        <v>5</v>
      </c>
      <c r="E193" s="17">
        <v>6</v>
      </c>
      <c r="F193" s="17">
        <v>5</v>
      </c>
      <c r="G193" s="17">
        <v>3</v>
      </c>
      <c r="H193" s="17">
        <v>4</v>
      </c>
      <c r="I193" s="249">
        <v>5</v>
      </c>
    </row>
    <row r="194" spans="1:9">
      <c r="A194" s="246"/>
      <c r="B194" s="20">
        <v>6</v>
      </c>
      <c r="C194" s="1" t="s">
        <v>105</v>
      </c>
      <c r="D194" s="20">
        <v>6</v>
      </c>
      <c r="E194" s="20">
        <v>5</v>
      </c>
      <c r="F194" s="20">
        <v>5</v>
      </c>
      <c r="G194" s="1" t="s">
        <v>105</v>
      </c>
      <c r="H194" s="1" t="s">
        <v>105</v>
      </c>
      <c r="I194" s="250">
        <v>7</v>
      </c>
    </row>
    <row r="195" spans="1:9">
      <c r="A195" s="246"/>
      <c r="B195" s="17">
        <v>6</v>
      </c>
      <c r="C195" s="17">
        <v>6</v>
      </c>
      <c r="D195" s="17">
        <v>7</v>
      </c>
      <c r="E195" s="17">
        <v>7</v>
      </c>
      <c r="F195" s="17">
        <v>7</v>
      </c>
      <c r="G195" s="17">
        <v>7</v>
      </c>
      <c r="H195" s="17">
        <v>7</v>
      </c>
      <c r="I195" s="249">
        <v>7</v>
      </c>
    </row>
    <row r="196" spans="1:9">
      <c r="A196" s="246"/>
      <c r="B196" s="17">
        <v>6</v>
      </c>
      <c r="C196" s="17">
        <v>6</v>
      </c>
      <c r="D196" s="17">
        <v>6</v>
      </c>
      <c r="E196" s="17">
        <v>6</v>
      </c>
      <c r="F196" s="17">
        <v>5</v>
      </c>
      <c r="G196" s="17">
        <v>6</v>
      </c>
      <c r="H196" s="17">
        <v>6</v>
      </c>
      <c r="I196" s="249">
        <v>6</v>
      </c>
    </row>
    <row r="197" spans="1:9">
      <c r="A197" s="246"/>
      <c r="B197" s="17">
        <v>6</v>
      </c>
      <c r="C197" s="17">
        <v>6</v>
      </c>
      <c r="D197" s="17">
        <v>5</v>
      </c>
      <c r="E197" s="17">
        <v>5</v>
      </c>
      <c r="F197" s="17" t="s">
        <v>105</v>
      </c>
      <c r="G197" s="17" t="s">
        <v>105</v>
      </c>
      <c r="H197" s="17" t="s">
        <v>105</v>
      </c>
      <c r="I197" s="249" t="s">
        <v>105</v>
      </c>
    </row>
    <row r="198" spans="1:9">
      <c r="A198" s="246"/>
      <c r="B198" s="17">
        <v>5</v>
      </c>
      <c r="C198" s="17">
        <v>6</v>
      </c>
      <c r="D198" s="17">
        <v>6</v>
      </c>
      <c r="E198" s="17">
        <v>6</v>
      </c>
      <c r="F198" s="17">
        <v>6</v>
      </c>
      <c r="G198" s="17">
        <v>6</v>
      </c>
      <c r="H198" s="17">
        <v>6</v>
      </c>
      <c r="I198" s="249">
        <v>6</v>
      </c>
    </row>
    <row r="199" spans="1:9">
      <c r="A199" s="246"/>
      <c r="B199" s="17">
        <v>4</v>
      </c>
      <c r="C199" s="17">
        <v>7</v>
      </c>
      <c r="D199" s="17">
        <v>6</v>
      </c>
      <c r="E199" s="17">
        <v>5</v>
      </c>
      <c r="F199" s="17">
        <v>4</v>
      </c>
      <c r="G199" s="17">
        <v>6</v>
      </c>
      <c r="H199" s="17" t="s">
        <v>105</v>
      </c>
      <c r="I199" s="249">
        <v>7</v>
      </c>
    </row>
    <row r="200" spans="1:9">
      <c r="A200" s="246" t="s">
        <v>186</v>
      </c>
      <c r="B200" s="17">
        <v>6</v>
      </c>
      <c r="C200" s="17">
        <v>5</v>
      </c>
      <c r="D200" s="17">
        <v>6</v>
      </c>
      <c r="E200" s="17">
        <v>4</v>
      </c>
      <c r="F200" s="17">
        <v>5</v>
      </c>
      <c r="G200" s="17">
        <v>4</v>
      </c>
      <c r="H200" s="17">
        <v>5</v>
      </c>
      <c r="I200" s="249">
        <v>3</v>
      </c>
    </row>
    <row r="201" spans="1:9">
      <c r="A201" s="246"/>
      <c r="B201" s="17">
        <v>7</v>
      </c>
      <c r="C201" s="17">
        <v>6</v>
      </c>
      <c r="D201" s="17">
        <v>6</v>
      </c>
      <c r="E201" s="17">
        <v>4</v>
      </c>
      <c r="F201" s="17" t="s">
        <v>105</v>
      </c>
      <c r="G201" s="17" t="s">
        <v>105</v>
      </c>
      <c r="H201" s="17" t="s">
        <v>119</v>
      </c>
      <c r="I201" s="249" t="s">
        <v>105</v>
      </c>
    </row>
    <row r="202" spans="1:9">
      <c r="A202" s="246"/>
      <c r="B202" s="17">
        <v>4</v>
      </c>
      <c r="C202" s="17">
        <v>3</v>
      </c>
      <c r="D202" s="17">
        <v>5</v>
      </c>
      <c r="E202" s="17">
        <v>5</v>
      </c>
      <c r="F202" s="17">
        <v>2</v>
      </c>
      <c r="G202" s="17">
        <v>3</v>
      </c>
      <c r="H202" s="17">
        <v>2</v>
      </c>
      <c r="I202" s="249">
        <v>3</v>
      </c>
    </row>
    <row r="203" spans="1:9">
      <c r="A203" s="246"/>
      <c r="B203" s="17">
        <v>5</v>
      </c>
      <c r="C203" s="17">
        <v>6</v>
      </c>
      <c r="D203" s="17">
        <v>6</v>
      </c>
      <c r="E203" s="17">
        <v>6</v>
      </c>
      <c r="F203" s="17">
        <v>4</v>
      </c>
      <c r="G203" s="17">
        <v>6</v>
      </c>
      <c r="H203" s="17">
        <v>6</v>
      </c>
      <c r="I203" s="249">
        <v>6</v>
      </c>
    </row>
    <row r="204" spans="1:9">
      <c r="A204" s="246"/>
      <c r="B204" s="17">
        <v>6</v>
      </c>
      <c r="C204" s="17">
        <v>5</v>
      </c>
      <c r="D204" s="17">
        <v>6</v>
      </c>
      <c r="E204" s="17">
        <v>4</v>
      </c>
      <c r="F204" s="17">
        <v>3</v>
      </c>
      <c r="G204" s="17">
        <v>4</v>
      </c>
      <c r="H204" s="17">
        <v>5</v>
      </c>
      <c r="I204" s="249">
        <v>4</v>
      </c>
    </row>
    <row r="205" spans="1:9">
      <c r="A205" s="246"/>
      <c r="B205" s="20">
        <v>6</v>
      </c>
      <c r="C205" s="20">
        <v>5</v>
      </c>
      <c r="D205" s="20">
        <v>3</v>
      </c>
      <c r="E205" s="20">
        <v>4</v>
      </c>
      <c r="F205" s="20">
        <v>3</v>
      </c>
      <c r="G205" s="20">
        <v>2</v>
      </c>
      <c r="H205" s="20">
        <v>5</v>
      </c>
      <c r="I205" s="250">
        <v>5</v>
      </c>
    </row>
    <row r="206" spans="1:9">
      <c r="A206" s="246"/>
      <c r="B206" s="17">
        <v>5</v>
      </c>
      <c r="C206" s="17">
        <v>6</v>
      </c>
      <c r="D206" s="17">
        <v>4</v>
      </c>
      <c r="E206" s="17">
        <v>4</v>
      </c>
      <c r="F206" s="17">
        <v>5</v>
      </c>
      <c r="G206" s="17">
        <v>5</v>
      </c>
      <c r="H206" s="17">
        <v>6</v>
      </c>
      <c r="I206" s="249">
        <v>7</v>
      </c>
    </row>
    <row r="207" spans="1:9">
      <c r="A207" s="246"/>
      <c r="B207" s="17">
        <v>7</v>
      </c>
      <c r="C207" s="17">
        <v>7</v>
      </c>
      <c r="D207" s="17">
        <v>7</v>
      </c>
      <c r="E207" s="17">
        <v>5</v>
      </c>
      <c r="F207" s="17">
        <v>6</v>
      </c>
      <c r="G207" s="17">
        <v>7</v>
      </c>
      <c r="H207" s="17">
        <v>5</v>
      </c>
      <c r="I207" s="249">
        <v>5</v>
      </c>
    </row>
    <row r="208" spans="1:9">
      <c r="A208" s="246"/>
      <c r="B208" s="17">
        <v>5</v>
      </c>
      <c r="C208" s="17">
        <v>6</v>
      </c>
      <c r="D208" s="17">
        <v>6</v>
      </c>
      <c r="E208" s="17">
        <v>5</v>
      </c>
      <c r="F208" s="17">
        <v>3</v>
      </c>
      <c r="G208" s="17">
        <v>4</v>
      </c>
      <c r="H208" s="17">
        <v>5</v>
      </c>
      <c r="I208" s="249">
        <v>5</v>
      </c>
    </row>
    <row r="209" spans="1:9">
      <c r="A209" s="246"/>
      <c r="B209" s="20">
        <v>5</v>
      </c>
      <c r="C209" s="20">
        <v>5</v>
      </c>
      <c r="D209" s="20">
        <v>5</v>
      </c>
      <c r="E209" s="20">
        <v>5</v>
      </c>
      <c r="F209" s="20" t="s">
        <v>105</v>
      </c>
      <c r="G209" s="1" t="s">
        <v>105</v>
      </c>
      <c r="H209" s="1" t="s">
        <v>119</v>
      </c>
      <c r="I209" s="250" t="s">
        <v>105</v>
      </c>
    </row>
    <row r="210" spans="1:9">
      <c r="A210" s="246"/>
      <c r="B210" s="17">
        <v>6</v>
      </c>
      <c r="C210" s="17">
        <v>6</v>
      </c>
      <c r="D210" s="17">
        <v>4</v>
      </c>
      <c r="E210" s="17">
        <v>6</v>
      </c>
      <c r="F210" s="17">
        <v>6</v>
      </c>
      <c r="G210" s="17">
        <v>4</v>
      </c>
      <c r="H210" s="17">
        <v>6</v>
      </c>
      <c r="I210" s="249">
        <v>4</v>
      </c>
    </row>
    <row r="211" spans="1:9">
      <c r="A211" s="246"/>
      <c r="B211" s="17">
        <v>5</v>
      </c>
      <c r="C211" s="17">
        <v>5</v>
      </c>
      <c r="D211" s="17">
        <v>5</v>
      </c>
      <c r="E211" s="17">
        <v>3</v>
      </c>
      <c r="F211" s="17">
        <v>5</v>
      </c>
      <c r="G211" s="17">
        <v>4</v>
      </c>
      <c r="H211" s="17">
        <v>6</v>
      </c>
      <c r="I211" s="249">
        <v>6</v>
      </c>
    </row>
    <row r="212" spans="1:9">
      <c r="A212" s="246"/>
      <c r="B212" s="17">
        <v>5</v>
      </c>
      <c r="C212" s="17">
        <v>6</v>
      </c>
      <c r="D212" s="17">
        <v>6</v>
      </c>
      <c r="E212" s="17">
        <v>5</v>
      </c>
      <c r="F212" s="17">
        <v>6</v>
      </c>
      <c r="G212" s="17" t="s">
        <v>106</v>
      </c>
      <c r="H212" s="17">
        <v>6</v>
      </c>
      <c r="I212" s="249" t="s">
        <v>105</v>
      </c>
    </row>
    <row r="213" spans="1:9">
      <c r="A213" s="246" t="s">
        <v>187</v>
      </c>
      <c r="B213" s="97">
        <v>5</v>
      </c>
      <c r="C213" s="97">
        <v>4</v>
      </c>
      <c r="D213" s="97">
        <v>3</v>
      </c>
      <c r="E213" s="97">
        <v>6</v>
      </c>
      <c r="F213" s="97">
        <v>4</v>
      </c>
      <c r="G213" s="97">
        <v>5</v>
      </c>
      <c r="H213" s="97">
        <v>5</v>
      </c>
      <c r="I213" s="248">
        <v>7</v>
      </c>
    </row>
    <row r="214" spans="1:9">
      <c r="A214" s="246"/>
      <c r="B214" s="97">
        <v>5</v>
      </c>
      <c r="C214" s="97">
        <v>7</v>
      </c>
      <c r="D214" s="97">
        <v>3</v>
      </c>
      <c r="E214" s="97">
        <v>5</v>
      </c>
      <c r="F214" s="97">
        <v>2</v>
      </c>
      <c r="G214" s="97">
        <v>3</v>
      </c>
      <c r="H214" s="97">
        <v>5</v>
      </c>
      <c r="I214" s="248">
        <v>6</v>
      </c>
    </row>
    <row r="215" spans="1:9">
      <c r="A215" s="246"/>
      <c r="B215" s="97">
        <v>6</v>
      </c>
      <c r="C215" s="97">
        <v>5</v>
      </c>
      <c r="D215" s="97">
        <v>3</v>
      </c>
      <c r="E215" s="97">
        <v>6</v>
      </c>
      <c r="F215" s="97">
        <v>2</v>
      </c>
      <c r="G215" s="97">
        <v>2</v>
      </c>
      <c r="H215" s="97">
        <v>2</v>
      </c>
      <c r="I215" s="248">
        <v>6</v>
      </c>
    </row>
    <row r="216" spans="1:9">
      <c r="A216" s="246"/>
      <c r="B216" s="97">
        <v>5</v>
      </c>
      <c r="C216" s="97">
        <v>5</v>
      </c>
      <c r="D216" s="97">
        <v>6</v>
      </c>
      <c r="E216" s="97">
        <v>6</v>
      </c>
      <c r="F216" s="97">
        <v>7</v>
      </c>
      <c r="G216" s="97">
        <v>7</v>
      </c>
      <c r="H216" s="97" t="s">
        <v>106</v>
      </c>
      <c r="I216" s="248">
        <v>6</v>
      </c>
    </row>
    <row r="217" spans="1:9">
      <c r="A217" s="246"/>
      <c r="B217" s="97">
        <v>4</v>
      </c>
      <c r="C217" s="97">
        <v>3</v>
      </c>
      <c r="D217" s="97">
        <v>5</v>
      </c>
      <c r="E217" s="97">
        <v>5</v>
      </c>
      <c r="F217" s="97">
        <v>3</v>
      </c>
      <c r="G217" s="97">
        <v>6</v>
      </c>
      <c r="H217" s="97">
        <v>4</v>
      </c>
      <c r="I217" s="248">
        <v>5</v>
      </c>
    </row>
    <row r="218" spans="1:9">
      <c r="A218" s="246"/>
      <c r="B218" s="97">
        <v>5</v>
      </c>
      <c r="C218" s="97">
        <v>5</v>
      </c>
      <c r="D218" s="97">
        <v>3</v>
      </c>
      <c r="E218" s="97">
        <v>5</v>
      </c>
      <c r="F218" s="97">
        <v>3</v>
      </c>
      <c r="G218" s="97">
        <v>3</v>
      </c>
      <c r="H218" s="97">
        <v>5</v>
      </c>
      <c r="I218" s="248">
        <v>6</v>
      </c>
    </row>
    <row r="219" spans="1:9">
      <c r="A219" s="246"/>
      <c r="B219" s="97">
        <v>5</v>
      </c>
      <c r="C219" s="97">
        <v>6</v>
      </c>
      <c r="D219" s="97">
        <v>6</v>
      </c>
      <c r="E219" s="97">
        <v>6</v>
      </c>
      <c r="F219" s="97">
        <v>4</v>
      </c>
      <c r="G219" s="97">
        <v>5</v>
      </c>
      <c r="H219" s="97">
        <v>6</v>
      </c>
      <c r="I219" s="248">
        <v>4</v>
      </c>
    </row>
    <row r="220" spans="1:9">
      <c r="A220" s="246"/>
      <c r="B220" s="97">
        <v>7</v>
      </c>
      <c r="C220" s="97" t="s">
        <v>105</v>
      </c>
      <c r="D220" s="97">
        <v>4</v>
      </c>
      <c r="E220" s="97" t="s">
        <v>105</v>
      </c>
      <c r="F220" s="97" t="s">
        <v>105</v>
      </c>
      <c r="G220" s="97" t="s">
        <v>106</v>
      </c>
      <c r="H220" s="97">
        <v>5</v>
      </c>
      <c r="I220" s="248">
        <v>7</v>
      </c>
    </row>
    <row r="221" spans="1:9">
      <c r="A221" s="246"/>
      <c r="B221" s="97">
        <v>5</v>
      </c>
      <c r="C221" s="97">
        <v>5</v>
      </c>
      <c r="D221" s="97">
        <v>6</v>
      </c>
      <c r="E221" s="97">
        <v>6</v>
      </c>
      <c r="F221" s="97">
        <v>5</v>
      </c>
      <c r="G221" s="97" t="s">
        <v>105</v>
      </c>
      <c r="H221" s="97">
        <v>6</v>
      </c>
      <c r="I221" s="248">
        <v>7</v>
      </c>
    </row>
    <row r="222" spans="1:9">
      <c r="A222" s="246"/>
      <c r="B222" s="97">
        <v>2</v>
      </c>
      <c r="C222" s="97">
        <v>4</v>
      </c>
      <c r="D222" s="97" t="s">
        <v>105</v>
      </c>
      <c r="E222" s="97" t="s">
        <v>105</v>
      </c>
      <c r="F222" s="97">
        <v>5</v>
      </c>
      <c r="G222" s="97">
        <v>3</v>
      </c>
      <c r="H222" s="97" t="s">
        <v>105</v>
      </c>
      <c r="I222" s="248">
        <v>7</v>
      </c>
    </row>
    <row r="223" spans="1:9">
      <c r="A223" s="246"/>
      <c r="B223" s="97">
        <v>4</v>
      </c>
      <c r="C223" s="97">
        <v>3</v>
      </c>
      <c r="D223" s="97">
        <v>3</v>
      </c>
      <c r="E223" s="97">
        <v>5</v>
      </c>
      <c r="F223" s="97">
        <v>3</v>
      </c>
      <c r="G223" s="97">
        <v>6</v>
      </c>
      <c r="H223" s="97">
        <v>4</v>
      </c>
      <c r="I223" s="248">
        <v>6</v>
      </c>
    </row>
    <row r="224" spans="1:9">
      <c r="A224" s="246"/>
      <c r="B224" s="97">
        <v>5</v>
      </c>
      <c r="C224" s="97">
        <v>3</v>
      </c>
      <c r="D224" s="97">
        <v>2</v>
      </c>
      <c r="E224" s="97">
        <v>3</v>
      </c>
      <c r="F224" s="97">
        <v>3</v>
      </c>
      <c r="G224" s="97">
        <v>2</v>
      </c>
      <c r="H224" s="97">
        <v>3</v>
      </c>
      <c r="I224" s="248" t="s">
        <v>105</v>
      </c>
    </row>
    <row r="225" spans="1:9">
      <c r="A225" s="246"/>
      <c r="B225" s="97">
        <v>6</v>
      </c>
      <c r="C225" s="97">
        <v>6</v>
      </c>
      <c r="D225" s="97">
        <v>6</v>
      </c>
      <c r="E225" s="97">
        <v>6</v>
      </c>
      <c r="F225" s="97">
        <v>4</v>
      </c>
      <c r="G225" s="97">
        <v>5</v>
      </c>
      <c r="H225" s="97">
        <v>6</v>
      </c>
      <c r="I225" s="248">
        <v>4</v>
      </c>
    </row>
    <row r="226" spans="1:9">
      <c r="A226" s="246"/>
      <c r="B226" s="97">
        <v>7</v>
      </c>
      <c r="C226" s="97">
        <v>5</v>
      </c>
      <c r="D226" s="97">
        <v>6</v>
      </c>
      <c r="E226" s="97">
        <v>6</v>
      </c>
      <c r="F226" s="97" t="s">
        <v>105</v>
      </c>
      <c r="G226" s="97" t="s">
        <v>105</v>
      </c>
      <c r="H226" s="97" t="s">
        <v>105</v>
      </c>
      <c r="I226" s="248" t="s">
        <v>105</v>
      </c>
    </row>
    <row r="227" spans="1:9">
      <c r="A227" s="246"/>
      <c r="B227" s="97">
        <v>3</v>
      </c>
      <c r="C227" s="97">
        <v>2</v>
      </c>
      <c r="D227" s="97">
        <v>1</v>
      </c>
      <c r="E227" s="97">
        <v>4</v>
      </c>
      <c r="F227" s="97">
        <v>2</v>
      </c>
      <c r="G227" s="97">
        <v>1</v>
      </c>
      <c r="H227" s="97">
        <v>5</v>
      </c>
      <c r="I227" s="248">
        <v>5</v>
      </c>
    </row>
    <row r="228" spans="1:9">
      <c r="A228" s="246"/>
      <c r="B228" s="97">
        <v>6</v>
      </c>
      <c r="C228" s="97">
        <v>5</v>
      </c>
      <c r="D228" s="97">
        <v>5</v>
      </c>
      <c r="E228" s="97">
        <v>6</v>
      </c>
      <c r="F228" s="97">
        <v>5</v>
      </c>
      <c r="G228" s="97">
        <v>3</v>
      </c>
      <c r="H228" s="97">
        <v>4</v>
      </c>
      <c r="I228" s="248">
        <v>3</v>
      </c>
    </row>
    <row r="229" spans="1:9">
      <c r="A229" s="246"/>
      <c r="B229" s="97">
        <v>4</v>
      </c>
      <c r="C229" s="97">
        <v>4</v>
      </c>
      <c r="D229" s="97">
        <v>3</v>
      </c>
      <c r="E229" s="97">
        <v>5</v>
      </c>
      <c r="F229" s="97">
        <v>4</v>
      </c>
      <c r="G229" s="97">
        <v>3</v>
      </c>
      <c r="H229" s="97">
        <v>5</v>
      </c>
      <c r="I229" s="248">
        <v>6</v>
      </c>
    </row>
    <row r="230" spans="1:9">
      <c r="A230" s="246" t="s">
        <v>188</v>
      </c>
      <c r="B230" s="17">
        <v>5</v>
      </c>
      <c r="C230" s="17">
        <v>5</v>
      </c>
      <c r="D230" s="17">
        <v>5</v>
      </c>
      <c r="E230" s="17">
        <v>5</v>
      </c>
      <c r="F230" s="17">
        <v>4</v>
      </c>
      <c r="G230" s="17">
        <v>2</v>
      </c>
      <c r="H230" s="17">
        <v>5</v>
      </c>
      <c r="I230" s="249">
        <v>6</v>
      </c>
    </row>
    <row r="231" spans="1:9">
      <c r="A231" s="246"/>
      <c r="B231" s="17">
        <v>3</v>
      </c>
      <c r="C231" s="17">
        <v>4</v>
      </c>
      <c r="D231" s="17">
        <v>5</v>
      </c>
      <c r="E231" s="17">
        <v>5</v>
      </c>
      <c r="F231" s="17" t="s">
        <v>105</v>
      </c>
      <c r="G231" s="17" t="s">
        <v>119</v>
      </c>
      <c r="H231" s="17" t="s">
        <v>105</v>
      </c>
      <c r="I231" s="249" t="s">
        <v>120</v>
      </c>
    </row>
    <row r="232" spans="1:9">
      <c r="A232" s="246"/>
      <c r="B232" s="17" t="s">
        <v>106</v>
      </c>
      <c r="C232" s="17">
        <v>4</v>
      </c>
      <c r="D232" s="17">
        <v>2</v>
      </c>
      <c r="E232" s="17" t="s">
        <v>105</v>
      </c>
      <c r="F232" s="17">
        <v>6</v>
      </c>
      <c r="G232" s="17">
        <v>4</v>
      </c>
      <c r="H232" s="17" t="s">
        <v>105</v>
      </c>
      <c r="I232" s="249">
        <v>7</v>
      </c>
    </row>
    <row r="233" spans="1:9">
      <c r="A233" s="246"/>
      <c r="B233" s="17" t="s">
        <v>106</v>
      </c>
      <c r="C233" s="17" t="s">
        <v>106</v>
      </c>
      <c r="D233" s="17" t="s">
        <v>105</v>
      </c>
      <c r="E233" s="17" t="s">
        <v>106</v>
      </c>
      <c r="F233" s="17" t="s">
        <v>105</v>
      </c>
      <c r="G233" s="17" t="s">
        <v>119</v>
      </c>
      <c r="H233" s="17">
        <v>7</v>
      </c>
      <c r="I233" s="249">
        <v>7</v>
      </c>
    </row>
    <row r="234" spans="1:9">
      <c r="A234" s="246"/>
      <c r="B234" s="17">
        <v>7</v>
      </c>
      <c r="C234" s="17">
        <v>4</v>
      </c>
      <c r="D234" s="17">
        <v>4</v>
      </c>
      <c r="E234" s="17">
        <v>4</v>
      </c>
      <c r="F234" s="17">
        <v>4</v>
      </c>
      <c r="G234" s="17">
        <v>5</v>
      </c>
      <c r="H234" s="17">
        <v>4</v>
      </c>
      <c r="I234" s="249">
        <v>5</v>
      </c>
    </row>
    <row r="235" spans="1:9">
      <c r="A235" s="246"/>
      <c r="B235" s="17">
        <v>4</v>
      </c>
      <c r="C235" s="17">
        <v>5</v>
      </c>
      <c r="D235" s="17">
        <v>4</v>
      </c>
      <c r="E235" s="17">
        <v>6</v>
      </c>
      <c r="F235" s="17">
        <v>5</v>
      </c>
      <c r="G235" s="17">
        <v>6</v>
      </c>
      <c r="H235" s="17" t="s">
        <v>106</v>
      </c>
      <c r="I235" s="249">
        <v>6</v>
      </c>
    </row>
    <row r="236" spans="1:9">
      <c r="A236" s="246"/>
      <c r="B236" s="17">
        <v>3</v>
      </c>
      <c r="C236" s="17">
        <v>5</v>
      </c>
      <c r="D236" s="17">
        <v>4</v>
      </c>
      <c r="E236" s="17">
        <v>3</v>
      </c>
      <c r="F236" s="17">
        <v>3</v>
      </c>
      <c r="G236" s="17">
        <v>5</v>
      </c>
      <c r="H236" s="17">
        <v>5</v>
      </c>
      <c r="I236" s="249">
        <v>7</v>
      </c>
    </row>
    <row r="237" spans="1:9">
      <c r="A237" s="246"/>
      <c r="B237" s="17">
        <v>5</v>
      </c>
      <c r="C237" s="17">
        <v>2</v>
      </c>
      <c r="D237" s="17">
        <v>1</v>
      </c>
      <c r="E237" s="17" t="s">
        <v>105</v>
      </c>
      <c r="F237" s="17">
        <v>6</v>
      </c>
      <c r="G237" s="17">
        <v>2</v>
      </c>
      <c r="H237" s="17">
        <v>5</v>
      </c>
      <c r="I237" s="249">
        <v>3</v>
      </c>
    </row>
    <row r="238" spans="1:9">
      <c r="A238" s="246"/>
      <c r="B238" s="17">
        <v>5</v>
      </c>
      <c r="C238" s="17">
        <v>3</v>
      </c>
      <c r="D238" s="17">
        <v>4</v>
      </c>
      <c r="E238" s="17">
        <v>5</v>
      </c>
      <c r="F238" s="17">
        <v>4</v>
      </c>
      <c r="G238" s="17">
        <v>4</v>
      </c>
      <c r="H238" s="17">
        <v>4</v>
      </c>
      <c r="I238" s="249">
        <v>7</v>
      </c>
    </row>
    <row r="239" spans="1:9">
      <c r="A239" s="246"/>
      <c r="B239" s="17">
        <v>6</v>
      </c>
      <c r="C239" s="17">
        <v>6</v>
      </c>
      <c r="D239" s="17">
        <v>7</v>
      </c>
      <c r="E239" s="17">
        <v>6</v>
      </c>
      <c r="F239" s="17">
        <v>5</v>
      </c>
      <c r="G239" s="17">
        <v>5</v>
      </c>
      <c r="H239" s="17">
        <v>5</v>
      </c>
      <c r="I239" s="249">
        <v>6</v>
      </c>
    </row>
    <row r="240" spans="1:9">
      <c r="A240" s="246"/>
      <c r="B240" s="17">
        <v>3</v>
      </c>
      <c r="C240" s="17">
        <v>4</v>
      </c>
      <c r="D240" s="17">
        <v>2</v>
      </c>
      <c r="E240" s="17">
        <v>3</v>
      </c>
      <c r="F240" s="17">
        <v>3</v>
      </c>
      <c r="G240" s="17">
        <v>6</v>
      </c>
      <c r="H240" s="17">
        <v>4</v>
      </c>
      <c r="I240" s="249">
        <v>7</v>
      </c>
    </row>
    <row r="241" spans="1:9">
      <c r="A241" s="246"/>
      <c r="B241" s="17">
        <v>5</v>
      </c>
      <c r="C241" s="17">
        <v>6</v>
      </c>
      <c r="D241" s="17">
        <v>6</v>
      </c>
      <c r="E241" s="17">
        <v>6</v>
      </c>
      <c r="F241" s="17">
        <v>5</v>
      </c>
      <c r="G241" s="17" t="s">
        <v>119</v>
      </c>
      <c r="H241" s="17">
        <v>6</v>
      </c>
      <c r="I241" s="249">
        <v>6</v>
      </c>
    </row>
    <row r="242" spans="1:9">
      <c r="A242" s="246"/>
      <c r="B242" s="17">
        <v>5</v>
      </c>
      <c r="C242" s="17">
        <v>5</v>
      </c>
      <c r="D242" s="17">
        <v>5</v>
      </c>
      <c r="E242" s="17">
        <v>4</v>
      </c>
      <c r="F242" s="17">
        <v>3</v>
      </c>
      <c r="G242" s="17">
        <v>4</v>
      </c>
      <c r="H242" s="17" t="s">
        <v>105</v>
      </c>
      <c r="I242" s="249" t="s">
        <v>105</v>
      </c>
    </row>
    <row r="243" spans="1:9">
      <c r="A243" s="246"/>
      <c r="B243" s="17">
        <v>4</v>
      </c>
      <c r="C243" s="17">
        <v>3</v>
      </c>
      <c r="D243" s="17">
        <v>2</v>
      </c>
      <c r="E243" s="17">
        <v>3</v>
      </c>
      <c r="F243" s="17">
        <v>3</v>
      </c>
      <c r="G243" s="17">
        <v>2</v>
      </c>
      <c r="H243" s="17">
        <v>2</v>
      </c>
      <c r="I243" s="249">
        <v>6</v>
      </c>
    </row>
    <row r="244" spans="1:9">
      <c r="A244" s="246"/>
      <c r="B244" s="17">
        <v>2</v>
      </c>
      <c r="C244" s="17">
        <v>2</v>
      </c>
      <c r="D244" s="17">
        <v>2</v>
      </c>
      <c r="E244" s="17">
        <v>2</v>
      </c>
      <c r="F244" s="17">
        <v>3</v>
      </c>
      <c r="G244" s="17">
        <v>2</v>
      </c>
      <c r="H244" s="17">
        <v>2</v>
      </c>
      <c r="I244" s="249">
        <v>3</v>
      </c>
    </row>
    <row r="245" spans="1:9">
      <c r="A245" s="246" t="s">
        <v>189</v>
      </c>
      <c r="B245" s="17">
        <v>4</v>
      </c>
      <c r="C245" s="17">
        <v>3</v>
      </c>
      <c r="D245" s="17">
        <v>5</v>
      </c>
      <c r="E245" s="17">
        <v>5</v>
      </c>
      <c r="F245" s="17">
        <v>3</v>
      </c>
      <c r="G245" s="17">
        <v>2</v>
      </c>
      <c r="H245" s="17">
        <v>3</v>
      </c>
      <c r="I245" s="249">
        <v>4</v>
      </c>
    </row>
    <row r="246" spans="1:9">
      <c r="A246" s="246"/>
      <c r="B246" s="17">
        <v>6</v>
      </c>
      <c r="C246" s="17">
        <v>6</v>
      </c>
      <c r="D246" s="17">
        <v>5</v>
      </c>
      <c r="E246" s="17">
        <v>5</v>
      </c>
      <c r="F246" s="17">
        <v>4</v>
      </c>
      <c r="G246" s="17">
        <v>5</v>
      </c>
      <c r="H246" s="17">
        <v>3</v>
      </c>
      <c r="I246" s="249">
        <v>3</v>
      </c>
    </row>
    <row r="247" spans="1:9">
      <c r="A247" s="246"/>
      <c r="B247" s="17">
        <v>6</v>
      </c>
      <c r="C247" s="17">
        <v>6</v>
      </c>
      <c r="D247" s="17">
        <v>6</v>
      </c>
      <c r="E247" s="17">
        <v>6</v>
      </c>
      <c r="F247" s="17">
        <v>6</v>
      </c>
      <c r="G247" s="17">
        <v>6</v>
      </c>
      <c r="H247" s="17">
        <v>4</v>
      </c>
      <c r="I247" s="249">
        <v>4</v>
      </c>
    </row>
    <row r="248" spans="1:9">
      <c r="A248" s="246"/>
      <c r="B248" s="20">
        <v>4</v>
      </c>
      <c r="C248" s="20">
        <v>5</v>
      </c>
      <c r="D248" s="20">
        <v>7</v>
      </c>
      <c r="E248" s="20">
        <v>6</v>
      </c>
      <c r="F248" s="20">
        <v>6</v>
      </c>
      <c r="G248" s="20" t="s">
        <v>105</v>
      </c>
      <c r="H248" s="20">
        <v>6</v>
      </c>
      <c r="I248" s="250">
        <v>7</v>
      </c>
    </row>
    <row r="249" spans="1:9">
      <c r="A249" s="246"/>
      <c r="B249" s="17">
        <v>6</v>
      </c>
      <c r="C249" s="17">
        <v>6</v>
      </c>
      <c r="D249" s="17">
        <v>5</v>
      </c>
      <c r="E249" s="17">
        <v>7</v>
      </c>
      <c r="F249" s="17">
        <v>6</v>
      </c>
      <c r="G249" s="17">
        <v>6</v>
      </c>
      <c r="H249" s="17">
        <v>3</v>
      </c>
      <c r="I249" s="249">
        <v>5</v>
      </c>
    </row>
    <row r="250" spans="1:9">
      <c r="A250" s="246"/>
      <c r="B250" s="17">
        <v>6</v>
      </c>
      <c r="C250" s="17">
        <v>6</v>
      </c>
      <c r="D250" s="17">
        <v>7</v>
      </c>
      <c r="E250" s="17">
        <v>7</v>
      </c>
      <c r="F250" s="17">
        <v>7</v>
      </c>
      <c r="G250" s="17">
        <v>6</v>
      </c>
      <c r="H250" s="17">
        <v>6</v>
      </c>
      <c r="I250" s="249">
        <v>7</v>
      </c>
    </row>
    <row r="251" spans="1:9">
      <c r="A251" s="246"/>
      <c r="B251" s="17">
        <v>7</v>
      </c>
      <c r="C251" s="17">
        <v>6</v>
      </c>
      <c r="D251" s="17">
        <v>7</v>
      </c>
      <c r="E251" s="17">
        <v>7</v>
      </c>
      <c r="F251" s="17" t="s">
        <v>105</v>
      </c>
      <c r="G251" s="17" t="s">
        <v>105</v>
      </c>
      <c r="H251" s="17" t="s">
        <v>105</v>
      </c>
      <c r="I251" s="249" t="s">
        <v>105</v>
      </c>
    </row>
    <row r="252" spans="1:9">
      <c r="A252" s="246"/>
      <c r="B252" s="20">
        <v>7</v>
      </c>
      <c r="C252" s="20">
        <v>6</v>
      </c>
      <c r="D252" s="20">
        <v>7</v>
      </c>
      <c r="E252" s="20">
        <v>7</v>
      </c>
      <c r="F252" s="20">
        <v>6</v>
      </c>
      <c r="G252" s="1" t="s">
        <v>105</v>
      </c>
      <c r="H252" s="20">
        <v>1</v>
      </c>
      <c r="I252" s="250">
        <v>7</v>
      </c>
    </row>
    <row r="253" spans="1:9">
      <c r="A253" s="246"/>
      <c r="B253" s="17">
        <v>6</v>
      </c>
      <c r="C253" s="17">
        <v>6</v>
      </c>
      <c r="D253" s="17">
        <v>7</v>
      </c>
      <c r="E253" s="17">
        <v>7</v>
      </c>
      <c r="F253" s="17">
        <v>7</v>
      </c>
      <c r="G253" s="17">
        <v>7</v>
      </c>
      <c r="H253" s="17" t="s">
        <v>105</v>
      </c>
      <c r="I253" s="249">
        <v>7</v>
      </c>
    </row>
    <row r="254" spans="1:9">
      <c r="A254" s="246"/>
      <c r="B254" s="17">
        <v>6</v>
      </c>
      <c r="C254" s="17">
        <v>6</v>
      </c>
      <c r="D254" s="17">
        <v>7</v>
      </c>
      <c r="E254" s="17">
        <v>6</v>
      </c>
      <c r="F254" s="17">
        <v>7</v>
      </c>
      <c r="G254" s="17">
        <v>6</v>
      </c>
      <c r="H254" s="17" t="s">
        <v>106</v>
      </c>
      <c r="I254" s="249">
        <v>6</v>
      </c>
    </row>
    <row r="255" spans="1:9">
      <c r="A255" s="246"/>
      <c r="B255" s="17">
        <v>3</v>
      </c>
      <c r="C255" s="17">
        <v>4</v>
      </c>
      <c r="D255" s="17">
        <v>6</v>
      </c>
      <c r="E255" s="17">
        <v>6</v>
      </c>
      <c r="F255" s="17">
        <v>4</v>
      </c>
      <c r="G255" s="17">
        <v>4</v>
      </c>
      <c r="H255" s="17">
        <v>5</v>
      </c>
      <c r="I255" s="249">
        <v>5</v>
      </c>
    </row>
    <row r="256" spans="1:9">
      <c r="A256" s="246"/>
      <c r="B256" s="17">
        <v>7</v>
      </c>
      <c r="C256" s="17">
        <v>5</v>
      </c>
      <c r="D256" s="17">
        <v>6</v>
      </c>
      <c r="E256" s="17">
        <v>6</v>
      </c>
      <c r="F256" s="17">
        <v>6</v>
      </c>
      <c r="G256" s="17">
        <v>6</v>
      </c>
      <c r="H256" s="17">
        <v>5</v>
      </c>
      <c r="I256" s="249">
        <v>4</v>
      </c>
    </row>
    <row r="257" spans="1:9">
      <c r="A257" s="246"/>
      <c r="B257" s="17">
        <v>5</v>
      </c>
      <c r="C257" s="17">
        <v>6</v>
      </c>
      <c r="D257" s="17">
        <v>6</v>
      </c>
      <c r="E257" s="17">
        <v>6</v>
      </c>
      <c r="F257" s="17">
        <v>5</v>
      </c>
      <c r="G257" s="17">
        <v>5</v>
      </c>
      <c r="H257" s="17">
        <v>5</v>
      </c>
      <c r="I257" s="249">
        <v>6</v>
      </c>
    </row>
    <row r="258" spans="1:9">
      <c r="A258" s="246"/>
      <c r="B258" s="17">
        <v>7</v>
      </c>
      <c r="C258" s="17">
        <v>7</v>
      </c>
      <c r="D258" s="17">
        <v>7</v>
      </c>
      <c r="E258" s="17">
        <v>7</v>
      </c>
      <c r="F258" s="17">
        <v>7</v>
      </c>
      <c r="G258" s="17">
        <v>6</v>
      </c>
      <c r="H258" s="17">
        <v>5</v>
      </c>
      <c r="I258" s="249">
        <v>3</v>
      </c>
    </row>
    <row r="259" spans="1:9">
      <c r="A259" s="246"/>
      <c r="B259" s="17">
        <v>7</v>
      </c>
      <c r="C259" s="17">
        <v>7</v>
      </c>
      <c r="D259" s="17">
        <v>7</v>
      </c>
      <c r="E259" s="17">
        <v>6</v>
      </c>
      <c r="F259" s="17">
        <v>7</v>
      </c>
      <c r="G259" s="17">
        <v>6</v>
      </c>
      <c r="H259" s="17">
        <v>7</v>
      </c>
      <c r="I259" s="249">
        <v>2</v>
      </c>
    </row>
    <row r="260" spans="1:9">
      <c r="A260" s="246" t="s">
        <v>190</v>
      </c>
      <c r="B260" s="97">
        <v>6</v>
      </c>
      <c r="C260" s="97">
        <v>6</v>
      </c>
      <c r="D260" s="97">
        <v>4</v>
      </c>
      <c r="E260" s="97">
        <v>7</v>
      </c>
      <c r="F260" s="97">
        <v>5</v>
      </c>
      <c r="G260" s="97" t="s">
        <v>106</v>
      </c>
      <c r="H260" s="97">
        <v>5</v>
      </c>
      <c r="I260" s="248">
        <v>5</v>
      </c>
    </row>
    <row r="261" spans="1:9">
      <c r="A261" s="246"/>
      <c r="B261" s="97">
        <v>5</v>
      </c>
      <c r="C261" s="97">
        <v>6</v>
      </c>
      <c r="D261" s="97">
        <v>5</v>
      </c>
      <c r="E261" s="97">
        <v>6</v>
      </c>
      <c r="F261" s="97">
        <v>6</v>
      </c>
      <c r="G261" s="97" t="s">
        <v>106</v>
      </c>
      <c r="H261" s="97">
        <v>6</v>
      </c>
      <c r="I261" s="248">
        <v>4</v>
      </c>
    </row>
    <row r="262" spans="1:9">
      <c r="A262" s="246"/>
      <c r="B262" s="97">
        <v>6</v>
      </c>
      <c r="C262" s="97">
        <v>5</v>
      </c>
      <c r="D262" s="97">
        <v>6</v>
      </c>
      <c r="E262" s="97">
        <v>6</v>
      </c>
      <c r="F262" s="97">
        <v>6</v>
      </c>
      <c r="G262" s="97">
        <v>5</v>
      </c>
      <c r="H262" s="97">
        <v>4</v>
      </c>
      <c r="I262" s="248">
        <v>3</v>
      </c>
    </row>
    <row r="263" spans="1:9">
      <c r="A263" s="246"/>
      <c r="B263" s="97">
        <v>3</v>
      </c>
      <c r="C263" s="97">
        <v>4</v>
      </c>
      <c r="D263" s="97">
        <v>5</v>
      </c>
      <c r="E263" s="97">
        <v>3</v>
      </c>
      <c r="F263" s="97">
        <v>3</v>
      </c>
      <c r="G263" s="97">
        <v>2</v>
      </c>
      <c r="H263" s="97">
        <v>4</v>
      </c>
      <c r="I263" s="248">
        <v>5</v>
      </c>
    </row>
    <row r="264" spans="1:9">
      <c r="A264" s="246"/>
      <c r="B264" s="97">
        <v>6</v>
      </c>
      <c r="C264" s="97">
        <v>6</v>
      </c>
      <c r="D264" s="97">
        <v>5</v>
      </c>
      <c r="E264" s="97">
        <v>6</v>
      </c>
      <c r="F264" s="97">
        <v>3</v>
      </c>
      <c r="G264" s="97">
        <v>3</v>
      </c>
      <c r="H264" s="97">
        <v>4</v>
      </c>
      <c r="I264" s="248">
        <v>4</v>
      </c>
    </row>
    <row r="265" spans="1:9">
      <c r="A265" s="246"/>
      <c r="B265" s="97">
        <v>6</v>
      </c>
      <c r="C265" s="97">
        <v>6</v>
      </c>
      <c r="D265" s="97">
        <v>6</v>
      </c>
      <c r="E265" s="97">
        <v>6</v>
      </c>
      <c r="F265" s="97">
        <v>7</v>
      </c>
      <c r="G265" s="97">
        <v>6</v>
      </c>
      <c r="H265" s="97" t="s">
        <v>106</v>
      </c>
      <c r="I265" s="248">
        <v>6</v>
      </c>
    </row>
    <row r="266" spans="1:9">
      <c r="A266" s="246"/>
      <c r="B266" s="97">
        <v>6</v>
      </c>
      <c r="C266" s="97">
        <v>6</v>
      </c>
      <c r="D266" s="97">
        <v>5</v>
      </c>
      <c r="E266" s="97">
        <v>5</v>
      </c>
      <c r="F266" s="97">
        <v>6</v>
      </c>
      <c r="G266" s="97">
        <v>6</v>
      </c>
      <c r="H266" s="97">
        <v>6</v>
      </c>
      <c r="I266" s="248">
        <v>6</v>
      </c>
    </row>
    <row r="267" spans="1:9">
      <c r="A267" s="246"/>
      <c r="B267" s="97">
        <v>4</v>
      </c>
      <c r="C267" s="97">
        <v>5</v>
      </c>
      <c r="D267" s="97">
        <v>6</v>
      </c>
      <c r="E267" s="97">
        <v>6</v>
      </c>
      <c r="F267" s="97">
        <v>4</v>
      </c>
      <c r="G267" s="97">
        <v>5</v>
      </c>
      <c r="H267" s="97">
        <v>5</v>
      </c>
      <c r="I267" s="248">
        <v>5</v>
      </c>
    </row>
    <row r="268" spans="1:9">
      <c r="A268" s="246"/>
      <c r="B268" s="97">
        <v>7</v>
      </c>
      <c r="C268" s="97">
        <v>6</v>
      </c>
      <c r="D268" s="97">
        <v>5</v>
      </c>
      <c r="E268" s="97">
        <v>5</v>
      </c>
      <c r="F268" s="97">
        <v>4</v>
      </c>
      <c r="G268" s="97">
        <v>5</v>
      </c>
      <c r="H268" s="97">
        <v>6</v>
      </c>
      <c r="I268" s="248">
        <v>5</v>
      </c>
    </row>
    <row r="269" spans="1:9">
      <c r="A269" s="246"/>
      <c r="B269" s="97">
        <v>7</v>
      </c>
      <c r="C269" s="97">
        <v>7</v>
      </c>
      <c r="D269" s="97">
        <v>7</v>
      </c>
      <c r="E269" s="97">
        <v>5</v>
      </c>
      <c r="F269" s="97">
        <v>7</v>
      </c>
      <c r="G269" s="97">
        <v>7</v>
      </c>
      <c r="H269" s="97" t="s">
        <v>105</v>
      </c>
      <c r="I269" s="248">
        <v>3</v>
      </c>
    </row>
    <row r="270" spans="1:9">
      <c r="A270" s="246"/>
      <c r="B270" s="97">
        <v>5</v>
      </c>
      <c r="C270" s="97">
        <v>3</v>
      </c>
      <c r="D270" s="97">
        <v>3</v>
      </c>
      <c r="E270" s="97">
        <v>5</v>
      </c>
      <c r="F270" s="97">
        <v>4</v>
      </c>
      <c r="G270" s="97">
        <v>2</v>
      </c>
      <c r="H270" s="97">
        <v>3</v>
      </c>
      <c r="I270" s="248">
        <v>5</v>
      </c>
    </row>
    <row r="271" spans="1:9">
      <c r="A271" s="246"/>
      <c r="B271" s="97">
        <v>5</v>
      </c>
      <c r="C271" s="97">
        <v>3</v>
      </c>
      <c r="D271" s="97">
        <v>6</v>
      </c>
      <c r="E271" s="97">
        <v>2</v>
      </c>
      <c r="F271" s="97">
        <v>6</v>
      </c>
      <c r="G271" s="97">
        <v>6</v>
      </c>
      <c r="H271" s="97">
        <v>7</v>
      </c>
      <c r="I271" s="248">
        <v>3</v>
      </c>
    </row>
    <row r="272" spans="1:9">
      <c r="A272" s="246"/>
      <c r="B272" s="97">
        <v>5</v>
      </c>
      <c r="C272" s="97">
        <v>5</v>
      </c>
      <c r="D272" s="97">
        <v>3</v>
      </c>
      <c r="E272" s="97">
        <v>3</v>
      </c>
      <c r="F272" s="97" t="s">
        <v>105</v>
      </c>
      <c r="G272" s="97" t="s">
        <v>105</v>
      </c>
      <c r="H272" s="97">
        <v>3</v>
      </c>
      <c r="I272" s="248" t="s">
        <v>105</v>
      </c>
    </row>
    <row r="273" spans="1:9">
      <c r="A273" s="246" t="s">
        <v>191</v>
      </c>
      <c r="B273" s="17">
        <v>7</v>
      </c>
      <c r="C273" s="17">
        <v>7</v>
      </c>
      <c r="D273" s="17">
        <v>7</v>
      </c>
      <c r="E273" s="17">
        <v>6</v>
      </c>
      <c r="F273" s="17">
        <v>6</v>
      </c>
      <c r="G273" s="17">
        <v>7</v>
      </c>
      <c r="H273" s="17">
        <v>6</v>
      </c>
      <c r="I273" s="249">
        <v>6</v>
      </c>
    </row>
    <row r="274" spans="1:9">
      <c r="A274" s="246"/>
      <c r="B274" s="17">
        <v>6</v>
      </c>
      <c r="C274" s="17">
        <v>7</v>
      </c>
      <c r="D274" s="17">
        <v>6</v>
      </c>
      <c r="E274" s="17">
        <v>6</v>
      </c>
      <c r="F274" s="17">
        <v>6</v>
      </c>
      <c r="G274" s="17">
        <v>6</v>
      </c>
      <c r="H274" s="17">
        <v>4</v>
      </c>
      <c r="I274" s="249">
        <v>6</v>
      </c>
    </row>
    <row r="275" spans="1:9">
      <c r="A275" s="246"/>
      <c r="B275" s="17">
        <v>6</v>
      </c>
      <c r="C275" s="17">
        <v>6</v>
      </c>
      <c r="D275" s="17">
        <v>6</v>
      </c>
      <c r="E275" s="17">
        <v>6</v>
      </c>
      <c r="F275" s="17">
        <v>6</v>
      </c>
      <c r="G275" s="17">
        <v>6</v>
      </c>
      <c r="H275" s="17">
        <v>6</v>
      </c>
      <c r="I275" s="249" t="s">
        <v>105</v>
      </c>
    </row>
    <row r="276" spans="1:9">
      <c r="A276" s="246"/>
      <c r="B276" s="17">
        <v>5</v>
      </c>
      <c r="C276" s="17">
        <v>6</v>
      </c>
      <c r="D276" s="17">
        <v>6</v>
      </c>
      <c r="E276" s="17">
        <v>5</v>
      </c>
      <c r="F276" s="17">
        <v>6</v>
      </c>
      <c r="G276" s="17">
        <v>5</v>
      </c>
      <c r="H276" s="17">
        <v>5</v>
      </c>
      <c r="I276" s="249">
        <v>6</v>
      </c>
    </row>
    <row r="277" spans="1:9">
      <c r="A277" s="246"/>
      <c r="B277" s="17">
        <v>6</v>
      </c>
      <c r="C277" s="17">
        <v>7</v>
      </c>
      <c r="D277" s="17">
        <v>6</v>
      </c>
      <c r="E277" s="17">
        <v>7</v>
      </c>
      <c r="F277" s="17">
        <v>6</v>
      </c>
      <c r="G277" s="17">
        <v>6</v>
      </c>
      <c r="H277" s="17">
        <v>6</v>
      </c>
      <c r="I277" s="249">
        <v>5</v>
      </c>
    </row>
    <row r="278" spans="1:9">
      <c r="A278" s="246"/>
      <c r="B278" s="17">
        <v>6</v>
      </c>
      <c r="C278" s="17">
        <v>6</v>
      </c>
      <c r="D278" s="17">
        <v>5</v>
      </c>
      <c r="E278" s="17">
        <v>5</v>
      </c>
      <c r="F278" s="17">
        <v>5</v>
      </c>
      <c r="G278" s="17">
        <v>4</v>
      </c>
      <c r="H278" s="17">
        <v>5</v>
      </c>
      <c r="I278" s="249">
        <v>7</v>
      </c>
    </row>
    <row r="279" spans="1:9">
      <c r="A279" s="246"/>
      <c r="B279" s="17">
        <v>7</v>
      </c>
      <c r="C279" s="17">
        <v>6</v>
      </c>
      <c r="D279" s="17">
        <v>6</v>
      </c>
      <c r="E279" s="17">
        <v>5</v>
      </c>
      <c r="F279" s="17">
        <v>4</v>
      </c>
      <c r="G279" s="17" t="s">
        <v>106</v>
      </c>
      <c r="H279" s="17" t="s">
        <v>105</v>
      </c>
      <c r="I279" s="249">
        <v>7</v>
      </c>
    </row>
    <row r="280" spans="1:9">
      <c r="A280" s="246"/>
      <c r="B280" s="17">
        <v>7</v>
      </c>
      <c r="C280" s="17">
        <v>7</v>
      </c>
      <c r="D280" s="17">
        <v>6</v>
      </c>
      <c r="E280" s="17">
        <v>6</v>
      </c>
      <c r="F280" s="17">
        <v>6</v>
      </c>
      <c r="G280" s="17">
        <v>5</v>
      </c>
      <c r="H280" s="17">
        <v>5</v>
      </c>
      <c r="I280" s="249">
        <v>3</v>
      </c>
    </row>
    <row r="281" spans="1:9">
      <c r="A281" s="246"/>
      <c r="B281" s="17">
        <v>6</v>
      </c>
      <c r="C281" s="17">
        <v>6</v>
      </c>
      <c r="D281" s="17">
        <v>6</v>
      </c>
      <c r="E281" s="17">
        <v>6</v>
      </c>
      <c r="F281" s="17">
        <v>6</v>
      </c>
      <c r="G281" s="17">
        <v>6</v>
      </c>
      <c r="H281" s="17" t="s">
        <v>106</v>
      </c>
      <c r="I281" s="249">
        <v>6</v>
      </c>
    </row>
    <row r="282" spans="1:9">
      <c r="A282" s="246"/>
      <c r="B282" s="17">
        <v>6</v>
      </c>
      <c r="C282" s="17">
        <v>6</v>
      </c>
      <c r="D282" s="17">
        <v>7</v>
      </c>
      <c r="E282" s="17">
        <v>7</v>
      </c>
      <c r="F282" s="17">
        <v>6</v>
      </c>
      <c r="G282" s="17" t="s">
        <v>106</v>
      </c>
      <c r="H282" s="17">
        <v>6</v>
      </c>
      <c r="I282" s="249">
        <v>7</v>
      </c>
    </row>
    <row r="283" spans="1:9">
      <c r="A283" s="246"/>
      <c r="B283" s="17">
        <v>3</v>
      </c>
      <c r="C283" s="17">
        <v>5</v>
      </c>
      <c r="D283" s="17">
        <v>6</v>
      </c>
      <c r="E283" s="17">
        <v>5</v>
      </c>
      <c r="F283" s="17">
        <v>3</v>
      </c>
      <c r="G283" s="17">
        <v>2</v>
      </c>
      <c r="H283" s="17">
        <v>3</v>
      </c>
      <c r="I283" s="249">
        <v>5</v>
      </c>
    </row>
    <row r="284" spans="1:9">
      <c r="A284" s="246"/>
      <c r="B284" s="17">
        <v>7</v>
      </c>
      <c r="C284" s="17">
        <v>7</v>
      </c>
      <c r="D284" s="17">
        <v>6</v>
      </c>
      <c r="E284" s="17">
        <v>6</v>
      </c>
      <c r="F284" s="17">
        <v>7</v>
      </c>
      <c r="G284" s="17">
        <v>6</v>
      </c>
      <c r="H284" s="17">
        <v>7</v>
      </c>
      <c r="I284" s="249">
        <v>6</v>
      </c>
    </row>
    <row r="285" spans="1:9" ht="15" thickBot="1">
      <c r="A285" s="251"/>
      <c r="B285" s="252">
        <v>6</v>
      </c>
      <c r="C285" s="252">
        <v>7</v>
      </c>
      <c r="D285" s="252">
        <v>6</v>
      </c>
      <c r="E285" s="252">
        <v>3</v>
      </c>
      <c r="F285" s="252">
        <v>6</v>
      </c>
      <c r="G285" s="252">
        <v>5</v>
      </c>
      <c r="H285" s="252" t="s">
        <v>105</v>
      </c>
      <c r="I285" s="253">
        <v>7</v>
      </c>
    </row>
    <row r="286" spans="1:9">
      <c r="A286" s="235" t="s">
        <v>26</v>
      </c>
      <c r="B286" s="235">
        <f>AVERAGE(B97:B285)</f>
        <v>5.0267379679144382</v>
      </c>
      <c r="C286" s="235">
        <f t="shared" ref="C286:I286" si="3">AVERAGE(C97:C285)</f>
        <v>4.8378378378378377</v>
      </c>
      <c r="D286" s="235">
        <f t="shared" si="3"/>
        <v>4.8779069767441863</v>
      </c>
      <c r="E286" s="235">
        <f t="shared" si="3"/>
        <v>5.1111111111111107</v>
      </c>
      <c r="F286" s="235">
        <f t="shared" si="3"/>
        <v>4.5086705202312141</v>
      </c>
      <c r="G286" s="235">
        <f t="shared" si="3"/>
        <v>4.2945205479452051</v>
      </c>
      <c r="H286" s="235">
        <f t="shared" si="3"/>
        <v>4.7671232876712333</v>
      </c>
      <c r="I286" s="235">
        <f t="shared" si="3"/>
        <v>5.2588235294117647</v>
      </c>
    </row>
    <row r="287" spans="1:9">
      <c r="A287" s="235" t="s">
        <v>27</v>
      </c>
      <c r="B287" s="235">
        <f>STDEV(B97:B285)</f>
        <v>1.2927970638017181</v>
      </c>
      <c r="C287" s="235">
        <f t="shared" ref="C287:I287" si="4">STDEV(C97:C285)</f>
        <v>1.3970760131803832</v>
      </c>
      <c r="D287" s="235">
        <f t="shared" si="4"/>
        <v>1.564287193594772</v>
      </c>
      <c r="E287" s="235">
        <f t="shared" si="4"/>
        <v>1.3532038906640247</v>
      </c>
      <c r="F287" s="235">
        <f t="shared" si="4"/>
        <v>1.4848792023134745</v>
      </c>
      <c r="G287" s="235">
        <f t="shared" si="4"/>
        <v>1.5938148043638425</v>
      </c>
      <c r="H287" s="235">
        <f t="shared" si="4"/>
        <v>1.4046282899654223</v>
      </c>
      <c r="I287" s="235">
        <f t="shared" si="4"/>
        <v>1.6793415247767627</v>
      </c>
    </row>
    <row r="292" spans="1:14" ht="15" thickBot="1">
      <c r="A292" s="268" t="s">
        <v>17</v>
      </c>
      <c r="B292" s="239"/>
      <c r="C292" s="239"/>
      <c r="D292" s="239"/>
      <c r="E292" s="239"/>
      <c r="F292" s="239"/>
      <c r="G292" s="239"/>
      <c r="H292" s="239"/>
    </row>
    <row r="293" spans="1:14">
      <c r="A293" s="269"/>
      <c r="B293" s="270" t="s">
        <v>76</v>
      </c>
      <c r="C293" s="270" t="s">
        <v>79</v>
      </c>
      <c r="D293" s="270" t="s">
        <v>81</v>
      </c>
      <c r="E293" s="270" t="s">
        <v>83</v>
      </c>
      <c r="F293" s="270" t="s">
        <v>85</v>
      </c>
      <c r="G293" s="270" t="s">
        <v>87</v>
      </c>
      <c r="H293" s="270" t="s">
        <v>89</v>
      </c>
      <c r="I293" s="276" t="s">
        <v>91</v>
      </c>
      <c r="J293" s="275"/>
      <c r="K293" s="50"/>
      <c r="L293" s="50"/>
      <c r="M293" s="50"/>
      <c r="N293" s="50"/>
    </row>
    <row r="294" spans="1:14">
      <c r="A294" s="271" t="s">
        <v>49</v>
      </c>
      <c r="B294" s="96"/>
      <c r="C294" s="96"/>
      <c r="D294" s="96"/>
      <c r="E294" s="96"/>
      <c r="F294" s="96"/>
      <c r="G294" s="96"/>
      <c r="H294" s="96"/>
      <c r="I294" s="277"/>
      <c r="J294" s="52"/>
      <c r="K294" s="50"/>
      <c r="L294" s="50"/>
      <c r="M294" s="50"/>
      <c r="N294" s="50"/>
    </row>
    <row r="295" spans="1:14">
      <c r="A295" s="272"/>
      <c r="B295" s="97">
        <v>6</v>
      </c>
      <c r="C295" s="97">
        <v>5</v>
      </c>
      <c r="D295" s="97">
        <v>4</v>
      </c>
      <c r="E295" s="97">
        <v>5</v>
      </c>
      <c r="F295" s="97">
        <v>5</v>
      </c>
      <c r="G295" s="97">
        <v>5</v>
      </c>
      <c r="H295" s="97"/>
      <c r="I295" s="278">
        <v>1</v>
      </c>
      <c r="J295" s="52"/>
      <c r="K295" s="50"/>
      <c r="L295" s="50"/>
      <c r="M295" s="50"/>
      <c r="N295" s="50"/>
    </row>
    <row r="296" spans="1:14">
      <c r="A296" s="271"/>
      <c r="B296" s="97">
        <v>4</v>
      </c>
      <c r="C296" s="97">
        <v>5</v>
      </c>
      <c r="D296" s="97">
        <v>3</v>
      </c>
      <c r="E296" s="97">
        <v>5</v>
      </c>
      <c r="F296" s="97"/>
      <c r="G296" s="97"/>
      <c r="H296" s="97"/>
      <c r="I296" s="278">
        <v>1</v>
      </c>
      <c r="J296" s="52"/>
      <c r="K296" s="50"/>
      <c r="L296" s="50"/>
      <c r="M296" s="50"/>
      <c r="N296" s="50"/>
    </row>
    <row r="297" spans="1:14">
      <c r="A297" s="271"/>
      <c r="B297" s="97">
        <v>6</v>
      </c>
      <c r="C297" s="97">
        <v>1</v>
      </c>
      <c r="D297" s="97">
        <v>5</v>
      </c>
      <c r="E297" s="97">
        <v>3</v>
      </c>
      <c r="F297" s="97">
        <v>4</v>
      </c>
      <c r="G297" s="97">
        <v>5</v>
      </c>
      <c r="H297" s="97">
        <v>1</v>
      </c>
      <c r="I297" s="278">
        <v>1</v>
      </c>
      <c r="J297" s="52"/>
      <c r="K297" s="50"/>
      <c r="L297" s="50"/>
      <c r="M297" s="50"/>
      <c r="N297" s="50"/>
    </row>
    <row r="298" spans="1:14">
      <c r="A298" s="271"/>
      <c r="B298" s="97">
        <v>6</v>
      </c>
      <c r="C298" s="97">
        <v>3</v>
      </c>
      <c r="D298" s="97">
        <v>6</v>
      </c>
      <c r="E298" s="97">
        <v>4</v>
      </c>
      <c r="F298" s="97">
        <v>2</v>
      </c>
      <c r="G298" s="97">
        <v>2</v>
      </c>
      <c r="H298" s="97">
        <v>1</v>
      </c>
      <c r="I298" s="278">
        <v>2</v>
      </c>
      <c r="J298" s="52"/>
      <c r="K298" s="50"/>
      <c r="L298" s="50"/>
      <c r="M298" s="50"/>
      <c r="N298" s="50"/>
    </row>
    <row r="299" spans="1:14">
      <c r="A299" s="271"/>
      <c r="B299" s="97">
        <v>5</v>
      </c>
      <c r="C299" s="97">
        <v>3</v>
      </c>
      <c r="D299" s="97">
        <v>3</v>
      </c>
      <c r="E299" s="97">
        <v>5</v>
      </c>
      <c r="F299" s="97">
        <v>3</v>
      </c>
      <c r="G299" s="97">
        <v>3</v>
      </c>
      <c r="H299" s="97">
        <v>6</v>
      </c>
      <c r="I299" s="278">
        <v>6</v>
      </c>
      <c r="J299" s="52"/>
      <c r="K299" s="50"/>
      <c r="L299" s="50"/>
      <c r="M299" s="50"/>
      <c r="N299" s="50"/>
    </row>
    <row r="300" spans="1:14">
      <c r="A300" s="271"/>
      <c r="B300" s="97">
        <v>6</v>
      </c>
      <c r="C300" s="97">
        <v>3</v>
      </c>
      <c r="D300" s="97">
        <v>3</v>
      </c>
      <c r="E300" s="97">
        <v>4</v>
      </c>
      <c r="F300" s="97">
        <v>3</v>
      </c>
      <c r="G300" s="97">
        <v>2</v>
      </c>
      <c r="H300" s="97">
        <v>4</v>
      </c>
      <c r="I300" s="278">
        <v>2</v>
      </c>
      <c r="J300" s="52"/>
      <c r="K300" s="50"/>
      <c r="L300" s="50"/>
      <c r="M300" s="50"/>
      <c r="N300" s="50"/>
    </row>
    <row r="301" spans="1:14">
      <c r="A301" s="271"/>
      <c r="B301" s="97">
        <v>6</v>
      </c>
      <c r="C301" s="97">
        <v>4</v>
      </c>
      <c r="D301" s="97"/>
      <c r="E301" s="97"/>
      <c r="F301" s="97">
        <v>3</v>
      </c>
      <c r="G301" s="97"/>
      <c r="H301" s="97">
        <v>6</v>
      </c>
      <c r="I301" s="278">
        <v>5</v>
      </c>
      <c r="J301" s="52"/>
      <c r="K301" s="50"/>
      <c r="L301" s="50"/>
      <c r="M301" s="50"/>
      <c r="N301" s="50"/>
    </row>
    <row r="302" spans="1:14">
      <c r="A302" s="271"/>
      <c r="B302" s="97">
        <v>4</v>
      </c>
      <c r="C302" s="97">
        <v>3</v>
      </c>
      <c r="D302" s="97"/>
      <c r="E302" s="97">
        <v>6</v>
      </c>
      <c r="F302" s="97"/>
      <c r="G302" s="97"/>
      <c r="H302" s="97">
        <v>6</v>
      </c>
      <c r="I302" s="278">
        <v>2</v>
      </c>
      <c r="J302" s="52"/>
      <c r="K302" s="50"/>
      <c r="L302" s="50"/>
      <c r="M302" s="50"/>
      <c r="N302" s="50"/>
    </row>
    <row r="303" spans="1:14">
      <c r="A303" s="271"/>
      <c r="B303" s="97">
        <v>6</v>
      </c>
      <c r="C303" s="97">
        <v>4</v>
      </c>
      <c r="D303" s="97">
        <v>6</v>
      </c>
      <c r="E303" s="97">
        <v>6</v>
      </c>
      <c r="F303" s="97">
        <v>2</v>
      </c>
      <c r="G303" s="97">
        <v>2</v>
      </c>
      <c r="H303" s="97">
        <v>4</v>
      </c>
      <c r="I303" s="278">
        <v>1</v>
      </c>
      <c r="J303" s="52"/>
      <c r="K303" s="50"/>
      <c r="L303" s="50"/>
      <c r="M303" s="50"/>
      <c r="N303" s="50"/>
    </row>
    <row r="304" spans="1:14">
      <c r="A304" s="271"/>
      <c r="B304" s="97">
        <v>2</v>
      </c>
      <c r="C304" s="97">
        <v>4</v>
      </c>
      <c r="D304" s="97">
        <v>6</v>
      </c>
      <c r="E304" s="97">
        <v>6</v>
      </c>
      <c r="F304" s="97">
        <v>3</v>
      </c>
      <c r="G304" s="97">
        <v>4</v>
      </c>
      <c r="H304" s="97">
        <v>6</v>
      </c>
      <c r="I304" s="278">
        <v>4</v>
      </c>
      <c r="J304" s="52"/>
      <c r="K304" s="50"/>
      <c r="L304" s="50"/>
      <c r="M304" s="50"/>
      <c r="N304" s="50"/>
    </row>
    <row r="305" spans="1:14">
      <c r="A305" s="271"/>
      <c r="B305" s="97">
        <v>3</v>
      </c>
      <c r="C305" s="97">
        <v>4</v>
      </c>
      <c r="D305" s="97">
        <v>5</v>
      </c>
      <c r="E305" s="97">
        <v>5</v>
      </c>
      <c r="F305" s="97">
        <v>2</v>
      </c>
      <c r="G305" s="97">
        <v>3</v>
      </c>
      <c r="H305" s="97">
        <v>5</v>
      </c>
      <c r="I305" s="278">
        <v>2</v>
      </c>
      <c r="J305" s="52"/>
      <c r="K305" s="50"/>
      <c r="L305" s="50"/>
      <c r="M305" s="50"/>
      <c r="N305" s="50"/>
    </row>
    <row r="306" spans="1:14">
      <c r="A306" s="271"/>
      <c r="B306" s="97">
        <v>6</v>
      </c>
      <c r="C306" s="97">
        <v>4</v>
      </c>
      <c r="D306" s="97">
        <v>6</v>
      </c>
      <c r="E306" s="97">
        <v>7</v>
      </c>
      <c r="F306" s="97">
        <v>5</v>
      </c>
      <c r="G306" s="97">
        <v>3</v>
      </c>
      <c r="H306" s="97">
        <v>4</v>
      </c>
      <c r="I306" s="278">
        <v>3</v>
      </c>
      <c r="J306" s="52"/>
      <c r="K306" s="50"/>
      <c r="L306" s="50"/>
      <c r="M306" s="50"/>
      <c r="N306" s="50"/>
    </row>
    <row r="307" spans="1:14">
      <c r="A307" s="271"/>
      <c r="B307" s="97">
        <v>4</v>
      </c>
      <c r="C307" s="97">
        <v>6</v>
      </c>
      <c r="D307" s="97">
        <v>5</v>
      </c>
      <c r="E307" s="97">
        <v>3</v>
      </c>
      <c r="F307" s="97">
        <v>4</v>
      </c>
      <c r="G307" s="97">
        <v>5</v>
      </c>
      <c r="H307" s="97">
        <v>6</v>
      </c>
      <c r="I307" s="278">
        <v>2</v>
      </c>
      <c r="J307" s="52"/>
      <c r="K307" s="50"/>
      <c r="L307" s="50"/>
      <c r="M307" s="50"/>
      <c r="N307" s="50"/>
    </row>
    <row r="308" spans="1:14">
      <c r="A308" s="271"/>
      <c r="B308" s="97">
        <v>5</v>
      </c>
      <c r="C308" s="97">
        <v>5</v>
      </c>
      <c r="D308" s="97">
        <v>6</v>
      </c>
      <c r="E308" s="97">
        <v>6</v>
      </c>
      <c r="F308" s="97">
        <v>7</v>
      </c>
      <c r="G308" s="97">
        <v>4</v>
      </c>
      <c r="H308" s="97">
        <v>6</v>
      </c>
      <c r="I308" s="278">
        <v>1</v>
      </c>
      <c r="J308" s="52"/>
      <c r="K308" s="50"/>
      <c r="L308" s="50"/>
      <c r="M308" s="50"/>
      <c r="N308" s="50"/>
    </row>
    <row r="309" spans="1:14">
      <c r="A309" s="271" t="s">
        <v>243</v>
      </c>
      <c r="B309" s="97">
        <v>5</v>
      </c>
      <c r="C309" s="97">
        <v>5</v>
      </c>
      <c r="D309" s="97">
        <v>5</v>
      </c>
      <c r="E309" s="97">
        <v>5</v>
      </c>
      <c r="F309" s="97">
        <v>3</v>
      </c>
      <c r="G309" s="97">
        <v>3</v>
      </c>
      <c r="H309" s="97">
        <v>4</v>
      </c>
      <c r="I309" s="278">
        <v>3</v>
      </c>
      <c r="J309" s="52"/>
      <c r="K309" s="50"/>
      <c r="L309" s="50"/>
      <c r="M309" s="50"/>
      <c r="N309" s="50"/>
    </row>
    <row r="310" spans="1:14">
      <c r="A310" s="271"/>
      <c r="B310" s="97">
        <v>4</v>
      </c>
      <c r="C310" s="97">
        <v>5</v>
      </c>
      <c r="D310" s="97">
        <v>5</v>
      </c>
      <c r="E310" s="97">
        <v>6</v>
      </c>
      <c r="F310" s="97">
        <v>5</v>
      </c>
      <c r="G310" s="97">
        <v>2</v>
      </c>
      <c r="H310" s="97">
        <v>3</v>
      </c>
      <c r="I310" s="278">
        <v>7</v>
      </c>
      <c r="J310" s="52"/>
      <c r="K310" s="50"/>
      <c r="L310" s="50"/>
      <c r="M310" s="50"/>
      <c r="N310" s="50"/>
    </row>
    <row r="311" spans="1:14">
      <c r="A311" s="271"/>
      <c r="B311" s="97">
        <v>5</v>
      </c>
      <c r="C311" s="97">
        <v>5</v>
      </c>
      <c r="D311" s="97">
        <v>1</v>
      </c>
      <c r="E311" s="97">
        <v>2</v>
      </c>
      <c r="F311" s="97">
        <v>2</v>
      </c>
      <c r="G311" s="97">
        <v>2</v>
      </c>
      <c r="H311" s="97">
        <v>4</v>
      </c>
      <c r="I311" s="278">
        <v>6</v>
      </c>
      <c r="J311" s="52"/>
      <c r="K311" s="50"/>
      <c r="L311" s="50"/>
      <c r="M311" s="50"/>
      <c r="N311" s="50"/>
    </row>
    <row r="312" spans="1:14">
      <c r="A312" s="271"/>
      <c r="B312" s="97">
        <v>5</v>
      </c>
      <c r="C312" s="97">
        <v>3</v>
      </c>
      <c r="D312" s="97">
        <v>5</v>
      </c>
      <c r="E312" s="97">
        <v>5</v>
      </c>
      <c r="F312" s="97">
        <v>6</v>
      </c>
      <c r="G312" s="97">
        <v>5</v>
      </c>
      <c r="H312" s="97">
        <v>6</v>
      </c>
      <c r="I312" s="278">
        <v>6</v>
      </c>
      <c r="J312" s="52"/>
      <c r="K312" s="50"/>
      <c r="L312" s="50"/>
      <c r="M312" s="50"/>
      <c r="N312" s="50"/>
    </row>
    <row r="313" spans="1:14">
      <c r="A313" s="271"/>
      <c r="B313" s="97">
        <v>3</v>
      </c>
      <c r="C313" s="97">
        <v>1</v>
      </c>
      <c r="D313" s="97">
        <v>5</v>
      </c>
      <c r="E313" s="97">
        <v>4</v>
      </c>
      <c r="F313" s="97">
        <v>3</v>
      </c>
      <c r="G313" s="97">
        <v>5</v>
      </c>
      <c r="H313" s="97">
        <v>4</v>
      </c>
      <c r="I313" s="278">
        <v>1</v>
      </c>
      <c r="J313" s="52"/>
      <c r="K313" s="50"/>
      <c r="L313" s="50"/>
      <c r="M313" s="50"/>
      <c r="N313" s="50"/>
    </row>
    <row r="314" spans="1:14">
      <c r="A314" s="271"/>
      <c r="B314" s="97">
        <v>5</v>
      </c>
      <c r="C314" s="97">
        <v>4</v>
      </c>
      <c r="D314" s="97">
        <v>5</v>
      </c>
      <c r="E314" s="97">
        <v>6</v>
      </c>
      <c r="F314" s="97">
        <v>4</v>
      </c>
      <c r="G314" s="97">
        <v>4</v>
      </c>
      <c r="H314" s="97">
        <v>5</v>
      </c>
      <c r="I314" s="278">
        <v>6</v>
      </c>
      <c r="J314" s="52"/>
      <c r="K314" s="50"/>
      <c r="L314" s="50"/>
      <c r="M314" s="50"/>
      <c r="N314" s="50"/>
    </row>
    <row r="315" spans="1:14">
      <c r="A315" s="271"/>
      <c r="B315" s="97">
        <v>4</v>
      </c>
      <c r="C315" s="97">
        <v>4</v>
      </c>
      <c r="D315" s="97">
        <v>6</v>
      </c>
      <c r="E315" s="97">
        <v>5</v>
      </c>
      <c r="F315" s="97">
        <v>3</v>
      </c>
      <c r="G315" s="97">
        <v>3</v>
      </c>
      <c r="H315" s="97">
        <v>5</v>
      </c>
      <c r="I315" s="278">
        <v>6</v>
      </c>
      <c r="J315" s="52"/>
      <c r="K315" s="50"/>
      <c r="L315" s="50"/>
      <c r="M315" s="50"/>
      <c r="N315" s="50"/>
    </row>
    <row r="316" spans="1:14">
      <c r="A316" s="271"/>
      <c r="B316" s="97">
        <v>4</v>
      </c>
      <c r="C316" s="97">
        <v>5</v>
      </c>
      <c r="D316" s="97">
        <v>5</v>
      </c>
      <c r="E316" s="97">
        <v>5</v>
      </c>
      <c r="F316" s="97">
        <v>5</v>
      </c>
      <c r="G316" s="97">
        <v>4</v>
      </c>
      <c r="H316" s="97">
        <v>3</v>
      </c>
      <c r="I316" s="278">
        <v>4</v>
      </c>
      <c r="J316" s="52"/>
      <c r="K316" s="50"/>
      <c r="L316" s="50"/>
      <c r="M316" s="50"/>
      <c r="N316" s="50"/>
    </row>
    <row r="317" spans="1:14">
      <c r="A317" s="271" t="s">
        <v>244</v>
      </c>
      <c r="B317" s="97">
        <v>6</v>
      </c>
      <c r="C317" s="97">
        <v>4</v>
      </c>
      <c r="D317" s="97">
        <v>5</v>
      </c>
      <c r="E317" s="97">
        <v>5</v>
      </c>
      <c r="F317" s="97">
        <v>3</v>
      </c>
      <c r="G317" s="97">
        <v>5</v>
      </c>
      <c r="H317" s="97">
        <v>3</v>
      </c>
      <c r="I317" s="278">
        <v>4</v>
      </c>
      <c r="J317" s="52"/>
      <c r="K317" s="50"/>
      <c r="L317" s="50"/>
      <c r="M317" s="50"/>
      <c r="N317" s="50"/>
    </row>
    <row r="318" spans="1:14">
      <c r="A318" s="271"/>
      <c r="B318" s="97">
        <v>5</v>
      </c>
      <c r="C318" s="97">
        <v>3</v>
      </c>
      <c r="D318" s="97">
        <v>4</v>
      </c>
      <c r="E318" s="97">
        <v>4</v>
      </c>
      <c r="F318" s="97">
        <v>3</v>
      </c>
      <c r="G318" s="97">
        <v>4</v>
      </c>
      <c r="H318" s="97">
        <v>6</v>
      </c>
      <c r="I318" s="278">
        <v>6</v>
      </c>
      <c r="J318" s="52"/>
      <c r="K318" s="50"/>
      <c r="L318" s="50"/>
      <c r="M318" s="50"/>
      <c r="N318" s="50"/>
    </row>
    <row r="319" spans="1:14">
      <c r="A319" s="271"/>
      <c r="B319" s="97">
        <v>5</v>
      </c>
      <c r="C319" s="97">
        <v>4</v>
      </c>
      <c r="D319" s="97">
        <v>3</v>
      </c>
      <c r="E319" s="97">
        <v>6</v>
      </c>
      <c r="F319" s="97">
        <v>4</v>
      </c>
      <c r="G319" s="97">
        <v>3</v>
      </c>
      <c r="H319" s="97">
        <v>3</v>
      </c>
      <c r="I319" s="278">
        <v>6</v>
      </c>
      <c r="J319" s="52"/>
      <c r="K319" s="50"/>
      <c r="L319" s="50"/>
      <c r="M319" s="50"/>
      <c r="N319" s="50"/>
    </row>
    <row r="320" spans="1:14">
      <c r="A320" s="271"/>
      <c r="B320" s="97">
        <v>5</v>
      </c>
      <c r="C320" s="97">
        <v>4</v>
      </c>
      <c r="D320" s="97">
        <v>1</v>
      </c>
      <c r="E320" s="97">
        <v>1</v>
      </c>
      <c r="F320" s="97">
        <v>2</v>
      </c>
      <c r="G320" s="97">
        <v>2</v>
      </c>
      <c r="H320" s="97">
        <v>4</v>
      </c>
      <c r="I320" s="278">
        <v>6</v>
      </c>
      <c r="J320" s="52"/>
      <c r="K320" s="50"/>
      <c r="L320" s="50"/>
      <c r="M320" s="50"/>
      <c r="N320" s="50"/>
    </row>
    <row r="321" spans="1:14">
      <c r="A321" s="271"/>
      <c r="B321" s="97">
        <v>4</v>
      </c>
      <c r="C321" s="97">
        <v>3</v>
      </c>
      <c r="D321" s="97">
        <v>5</v>
      </c>
      <c r="E321" s="97">
        <v>5</v>
      </c>
      <c r="F321" s="97">
        <v>6</v>
      </c>
      <c r="G321" s="97">
        <v>5</v>
      </c>
      <c r="H321" s="97">
        <v>6</v>
      </c>
      <c r="I321" s="278">
        <v>7</v>
      </c>
      <c r="J321" s="52"/>
      <c r="K321" s="50"/>
      <c r="L321" s="50"/>
      <c r="M321" s="50"/>
      <c r="N321" s="50"/>
    </row>
    <row r="322" spans="1:14">
      <c r="A322" s="271"/>
      <c r="B322" s="97">
        <v>5</v>
      </c>
      <c r="C322" s="97">
        <v>3</v>
      </c>
      <c r="D322" s="97">
        <v>5</v>
      </c>
      <c r="E322" s="97">
        <v>5</v>
      </c>
      <c r="F322" s="97">
        <v>5</v>
      </c>
      <c r="G322" s="97">
        <v>5</v>
      </c>
      <c r="H322" s="97">
        <v>2</v>
      </c>
      <c r="I322" s="278">
        <v>1</v>
      </c>
      <c r="J322" s="52"/>
      <c r="K322" s="50"/>
      <c r="L322" s="50"/>
      <c r="M322" s="50"/>
      <c r="N322" s="50"/>
    </row>
    <row r="323" spans="1:14">
      <c r="A323" s="271" t="s">
        <v>245</v>
      </c>
      <c r="B323" s="97">
        <v>5</v>
      </c>
      <c r="C323" s="97">
        <v>6</v>
      </c>
      <c r="D323" s="97">
        <v>6</v>
      </c>
      <c r="E323" s="97">
        <v>6</v>
      </c>
      <c r="F323" s="97">
        <v>5</v>
      </c>
      <c r="G323" s="97">
        <v>4</v>
      </c>
      <c r="H323" s="97">
        <v>4</v>
      </c>
      <c r="I323" s="278">
        <v>3</v>
      </c>
      <c r="J323" s="52"/>
      <c r="K323" s="50"/>
      <c r="L323" s="50"/>
      <c r="M323" s="50"/>
      <c r="N323" s="50"/>
    </row>
    <row r="324" spans="1:14">
      <c r="A324" s="271"/>
      <c r="B324" s="97">
        <v>7</v>
      </c>
      <c r="C324" s="97">
        <v>3</v>
      </c>
      <c r="D324" s="97">
        <v>3</v>
      </c>
      <c r="E324" s="97">
        <v>6</v>
      </c>
      <c r="F324" s="97">
        <v>5</v>
      </c>
      <c r="G324" s="97">
        <v>7</v>
      </c>
      <c r="H324" s="97">
        <v>5</v>
      </c>
      <c r="I324" s="278">
        <v>6</v>
      </c>
      <c r="J324" s="52"/>
      <c r="K324" s="50"/>
      <c r="L324" s="50"/>
      <c r="M324" s="50"/>
      <c r="N324" s="50"/>
    </row>
    <row r="325" spans="1:14">
      <c r="A325" s="271"/>
      <c r="B325" s="97">
        <v>2</v>
      </c>
      <c r="C325" s="97">
        <v>1</v>
      </c>
      <c r="D325" s="97">
        <v>4</v>
      </c>
      <c r="E325" s="97">
        <v>7</v>
      </c>
      <c r="F325" s="97">
        <v>3</v>
      </c>
      <c r="G325" s="97">
        <v>5</v>
      </c>
      <c r="H325" s="97">
        <v>4</v>
      </c>
      <c r="I325" s="278">
        <v>7</v>
      </c>
      <c r="J325" s="52"/>
      <c r="K325" s="50"/>
      <c r="L325" s="50"/>
      <c r="M325" s="50"/>
      <c r="N325" s="50"/>
    </row>
    <row r="326" spans="1:14">
      <c r="A326" s="271"/>
      <c r="B326" s="97">
        <v>5</v>
      </c>
      <c r="C326" s="97">
        <v>6</v>
      </c>
      <c r="D326" s="97">
        <v>3</v>
      </c>
      <c r="E326" s="97">
        <v>5</v>
      </c>
      <c r="F326" s="97">
        <v>4</v>
      </c>
      <c r="G326" s="97">
        <v>2</v>
      </c>
      <c r="H326" s="97">
        <v>2</v>
      </c>
      <c r="I326" s="278">
        <v>5</v>
      </c>
      <c r="J326" s="52"/>
      <c r="K326" s="50"/>
      <c r="L326" s="50"/>
      <c r="M326" s="50"/>
      <c r="N326" s="50"/>
    </row>
    <row r="327" spans="1:14">
      <c r="A327" s="271"/>
      <c r="B327" s="97">
        <v>5</v>
      </c>
      <c r="C327" s="97">
        <v>2</v>
      </c>
      <c r="D327" s="97">
        <v>1</v>
      </c>
      <c r="E327" s="97">
        <v>1</v>
      </c>
      <c r="F327" s="97">
        <v>2</v>
      </c>
      <c r="G327" s="97">
        <v>1</v>
      </c>
      <c r="H327" s="97">
        <v>3</v>
      </c>
      <c r="I327" s="278">
        <v>6</v>
      </c>
      <c r="J327" s="52"/>
      <c r="K327" s="50"/>
      <c r="L327" s="50"/>
      <c r="M327" s="50"/>
      <c r="N327" s="50"/>
    </row>
    <row r="328" spans="1:14">
      <c r="A328" s="271"/>
      <c r="B328" s="97">
        <v>5</v>
      </c>
      <c r="C328" s="97">
        <v>4</v>
      </c>
      <c r="D328" s="97">
        <v>4</v>
      </c>
      <c r="E328" s="97">
        <v>6</v>
      </c>
      <c r="F328" s="97">
        <v>5</v>
      </c>
      <c r="G328" s="97">
        <v>3</v>
      </c>
      <c r="H328" s="97">
        <v>5</v>
      </c>
      <c r="I328" s="278">
        <v>5</v>
      </c>
      <c r="J328" s="52"/>
      <c r="K328" s="50"/>
      <c r="L328" s="50"/>
      <c r="M328" s="50"/>
      <c r="N328" s="50"/>
    </row>
    <row r="329" spans="1:14">
      <c r="A329" s="271"/>
      <c r="B329" s="97">
        <v>5</v>
      </c>
      <c r="C329" s="97">
        <v>5</v>
      </c>
      <c r="D329" s="97">
        <v>4</v>
      </c>
      <c r="E329" s="97">
        <v>6</v>
      </c>
      <c r="F329" s="97">
        <v>5</v>
      </c>
      <c r="G329" s="97">
        <v>3</v>
      </c>
      <c r="H329" s="97">
        <v>4</v>
      </c>
      <c r="I329" s="278">
        <v>7</v>
      </c>
      <c r="J329" s="52"/>
      <c r="K329" s="50"/>
      <c r="L329" s="50"/>
      <c r="M329" s="50"/>
      <c r="N329" s="50"/>
    </row>
    <row r="330" spans="1:14">
      <c r="A330" s="271" t="s">
        <v>246</v>
      </c>
      <c r="B330" s="97">
        <v>5</v>
      </c>
      <c r="C330" s="97">
        <v>6</v>
      </c>
      <c r="D330" s="97">
        <v>7</v>
      </c>
      <c r="E330" s="97">
        <v>6</v>
      </c>
      <c r="F330" s="97">
        <v>5</v>
      </c>
      <c r="G330" s="97">
        <v>4</v>
      </c>
      <c r="H330" s="97">
        <v>7</v>
      </c>
      <c r="I330" s="278">
        <v>6</v>
      </c>
      <c r="J330" s="52"/>
      <c r="K330" s="50"/>
      <c r="L330" s="50"/>
      <c r="M330" s="50"/>
      <c r="N330" s="50"/>
    </row>
    <row r="331" spans="1:14">
      <c r="A331" s="271"/>
      <c r="B331" s="97">
        <v>4</v>
      </c>
      <c r="C331" s="97">
        <v>6</v>
      </c>
      <c r="D331" s="97">
        <v>6</v>
      </c>
      <c r="E331" s="97">
        <v>4</v>
      </c>
      <c r="F331" s="97">
        <v>3</v>
      </c>
      <c r="G331" s="97">
        <v>2</v>
      </c>
      <c r="H331" s="97">
        <v>4</v>
      </c>
      <c r="I331" s="278">
        <v>5</v>
      </c>
      <c r="J331" s="52"/>
      <c r="K331" s="50"/>
      <c r="L331" s="50"/>
      <c r="M331" s="50"/>
      <c r="N331" s="50"/>
    </row>
    <row r="332" spans="1:14">
      <c r="A332" s="271"/>
      <c r="B332" s="97">
        <v>4</v>
      </c>
      <c r="C332" s="97">
        <v>3</v>
      </c>
      <c r="D332" s="97">
        <v>5</v>
      </c>
      <c r="E332" s="97">
        <v>6</v>
      </c>
      <c r="F332" s="97">
        <v>2</v>
      </c>
      <c r="G332" s="97">
        <v>3</v>
      </c>
      <c r="H332" s="97">
        <v>2</v>
      </c>
      <c r="I332" s="278">
        <v>7</v>
      </c>
      <c r="J332" s="52"/>
      <c r="K332" s="50"/>
      <c r="L332" s="50"/>
      <c r="M332" s="50"/>
      <c r="N332" s="50"/>
    </row>
    <row r="333" spans="1:14">
      <c r="A333" s="271"/>
      <c r="B333" s="97">
        <v>4</v>
      </c>
      <c r="C333" s="97">
        <v>6</v>
      </c>
      <c r="D333" s="97">
        <v>4</v>
      </c>
      <c r="E333" s="97">
        <v>3</v>
      </c>
      <c r="F333" s="97">
        <v>4</v>
      </c>
      <c r="G333" s="97">
        <v>3</v>
      </c>
      <c r="H333" s="97">
        <v>3</v>
      </c>
      <c r="I333" s="278">
        <v>6</v>
      </c>
      <c r="J333" s="52"/>
      <c r="K333" s="50"/>
      <c r="L333" s="50"/>
      <c r="M333" s="50"/>
      <c r="N333" s="50"/>
    </row>
    <row r="334" spans="1:14">
      <c r="A334" s="271"/>
      <c r="B334" s="97">
        <v>2</v>
      </c>
      <c r="C334" s="97">
        <v>6</v>
      </c>
      <c r="D334" s="97">
        <v>4</v>
      </c>
      <c r="E334" s="97">
        <v>1</v>
      </c>
      <c r="F334" s="97">
        <v>5</v>
      </c>
      <c r="G334" s="97">
        <v>3</v>
      </c>
      <c r="H334" s="97">
        <v>4</v>
      </c>
      <c r="I334" s="278">
        <v>6</v>
      </c>
      <c r="J334" s="52"/>
      <c r="K334" s="50"/>
      <c r="L334" s="50"/>
      <c r="M334" s="50"/>
      <c r="N334" s="50"/>
    </row>
    <row r="335" spans="1:14">
      <c r="A335" s="271"/>
      <c r="B335" s="97">
        <v>7</v>
      </c>
      <c r="C335" s="97">
        <v>5</v>
      </c>
      <c r="D335" s="97">
        <v>6</v>
      </c>
      <c r="E335" s="97">
        <v>6</v>
      </c>
      <c r="F335" s="97">
        <v>6</v>
      </c>
      <c r="G335" s="97">
        <v>6</v>
      </c>
      <c r="H335" s="97">
        <v>5</v>
      </c>
      <c r="I335" s="278">
        <v>6</v>
      </c>
      <c r="J335" s="52"/>
      <c r="K335" s="50"/>
      <c r="L335" s="50"/>
      <c r="M335" s="50"/>
      <c r="N335" s="50"/>
    </row>
    <row r="336" spans="1:14">
      <c r="A336" s="271"/>
      <c r="B336" s="97">
        <v>6</v>
      </c>
      <c r="C336" s="97">
        <v>6</v>
      </c>
      <c r="D336" s="97">
        <v>6</v>
      </c>
      <c r="E336" s="97">
        <v>6</v>
      </c>
      <c r="F336" s="97">
        <v>5</v>
      </c>
      <c r="G336" s="97">
        <v>6</v>
      </c>
      <c r="H336" s="97">
        <v>6</v>
      </c>
      <c r="I336" s="278">
        <v>6</v>
      </c>
      <c r="J336" s="52"/>
      <c r="K336" s="50"/>
      <c r="L336" s="50"/>
      <c r="M336" s="50"/>
      <c r="N336" s="50"/>
    </row>
    <row r="337" spans="1:14">
      <c r="A337" s="271"/>
      <c r="B337" s="97">
        <v>7</v>
      </c>
      <c r="C337" s="97">
        <v>6</v>
      </c>
      <c r="D337" s="97">
        <v>6</v>
      </c>
      <c r="E337" s="97">
        <v>6</v>
      </c>
      <c r="F337" s="97">
        <v>6</v>
      </c>
      <c r="G337" s="97">
        <v>6</v>
      </c>
      <c r="H337" s="97">
        <v>6</v>
      </c>
      <c r="I337" s="278">
        <v>7</v>
      </c>
      <c r="J337" s="52"/>
      <c r="K337" s="50"/>
      <c r="L337" s="50"/>
      <c r="M337" s="50"/>
      <c r="N337" s="50"/>
    </row>
    <row r="338" spans="1:14">
      <c r="A338" s="271"/>
      <c r="B338" s="97">
        <v>5</v>
      </c>
      <c r="C338" s="97">
        <v>6</v>
      </c>
      <c r="D338" s="97">
        <v>5</v>
      </c>
      <c r="E338" s="97">
        <v>6</v>
      </c>
      <c r="F338" s="97">
        <v>5</v>
      </c>
      <c r="G338" s="97">
        <v>6</v>
      </c>
      <c r="H338" s="97">
        <v>4</v>
      </c>
      <c r="I338" s="278">
        <v>6</v>
      </c>
      <c r="J338" s="52"/>
      <c r="K338" s="50"/>
      <c r="L338" s="50"/>
      <c r="M338" s="50"/>
      <c r="N338" s="50"/>
    </row>
    <row r="339" spans="1:14">
      <c r="A339" s="271" t="s">
        <v>247</v>
      </c>
      <c r="B339" s="97">
        <v>5</v>
      </c>
      <c r="C339" s="97">
        <v>5</v>
      </c>
      <c r="D339" s="97">
        <v>6</v>
      </c>
      <c r="E339" s="97">
        <v>6</v>
      </c>
      <c r="F339" s="97">
        <v>4</v>
      </c>
      <c r="G339" s="97">
        <v>6</v>
      </c>
      <c r="H339" s="97">
        <v>6</v>
      </c>
      <c r="I339" s="278">
        <v>5</v>
      </c>
      <c r="J339" s="52"/>
      <c r="K339" s="50"/>
      <c r="L339" s="50"/>
      <c r="M339" s="50"/>
      <c r="N339" s="50"/>
    </row>
    <row r="340" spans="1:14">
      <c r="A340" s="271"/>
      <c r="B340" s="97">
        <v>3</v>
      </c>
      <c r="C340" s="97">
        <v>5</v>
      </c>
      <c r="D340" s="97">
        <v>2</v>
      </c>
      <c r="E340" s="97">
        <v>2</v>
      </c>
      <c r="F340" s="97">
        <v>3</v>
      </c>
      <c r="G340" s="97">
        <v>3</v>
      </c>
      <c r="H340" s="97">
        <v>4</v>
      </c>
      <c r="I340" s="278">
        <v>5</v>
      </c>
      <c r="J340" s="52"/>
      <c r="K340" s="50"/>
      <c r="L340" s="50"/>
      <c r="M340" s="50"/>
      <c r="N340" s="50"/>
    </row>
    <row r="341" spans="1:14">
      <c r="A341" s="271"/>
      <c r="B341" s="97">
        <v>6</v>
      </c>
      <c r="C341" s="97">
        <v>5</v>
      </c>
      <c r="D341" s="97">
        <v>3</v>
      </c>
      <c r="E341" s="97">
        <v>5</v>
      </c>
      <c r="F341" s="97">
        <v>5</v>
      </c>
      <c r="G341" s="97">
        <v>5</v>
      </c>
      <c r="H341" s="97">
        <v>6</v>
      </c>
      <c r="I341" s="278">
        <v>4</v>
      </c>
      <c r="J341" s="52"/>
      <c r="K341" s="50"/>
      <c r="L341" s="50"/>
      <c r="M341" s="50"/>
      <c r="N341" s="50"/>
    </row>
    <row r="342" spans="1:14">
      <c r="A342" s="271"/>
      <c r="B342" s="97">
        <v>5</v>
      </c>
      <c r="C342" s="97">
        <v>3</v>
      </c>
      <c r="D342" s="97">
        <v>5</v>
      </c>
      <c r="E342" s="97">
        <v>6</v>
      </c>
      <c r="F342" s="97">
        <v>5</v>
      </c>
      <c r="G342" s="97">
        <v>6</v>
      </c>
      <c r="H342" s="97">
        <v>5</v>
      </c>
      <c r="I342" s="278">
        <v>6</v>
      </c>
      <c r="J342" s="52"/>
      <c r="K342" s="50"/>
      <c r="L342" s="50"/>
      <c r="M342" s="50"/>
      <c r="N342" s="50"/>
    </row>
    <row r="343" spans="1:14">
      <c r="A343" s="271"/>
      <c r="B343" s="97">
        <v>5</v>
      </c>
      <c r="C343" s="97">
        <v>3</v>
      </c>
      <c r="D343" s="97">
        <v>6</v>
      </c>
      <c r="E343" s="97">
        <v>6</v>
      </c>
      <c r="F343" s="97">
        <v>3</v>
      </c>
      <c r="G343" s="97">
        <v>5</v>
      </c>
      <c r="H343" s="97">
        <v>6</v>
      </c>
      <c r="I343" s="278">
        <v>7</v>
      </c>
      <c r="J343" s="52"/>
      <c r="K343" s="50"/>
      <c r="L343" s="50"/>
      <c r="M343" s="50"/>
      <c r="N343" s="50"/>
    </row>
    <row r="344" spans="1:14">
      <c r="A344" s="271"/>
      <c r="B344" s="97">
        <v>5</v>
      </c>
      <c r="C344" s="97">
        <v>6</v>
      </c>
      <c r="D344" s="97">
        <v>5</v>
      </c>
      <c r="E344" s="97">
        <v>6</v>
      </c>
      <c r="F344" s="97">
        <v>6</v>
      </c>
      <c r="G344" s="97">
        <v>5</v>
      </c>
      <c r="H344" s="97">
        <v>5</v>
      </c>
      <c r="I344" s="278">
        <v>5</v>
      </c>
      <c r="J344" s="52"/>
      <c r="K344" s="50"/>
      <c r="L344" s="50"/>
      <c r="M344" s="50"/>
      <c r="N344" s="50"/>
    </row>
    <row r="345" spans="1:14">
      <c r="A345" s="271"/>
      <c r="B345" s="97">
        <v>3</v>
      </c>
      <c r="C345" s="97">
        <v>2</v>
      </c>
      <c r="D345" s="97">
        <v>4</v>
      </c>
      <c r="E345" s="97">
        <v>4</v>
      </c>
      <c r="F345" s="97">
        <v>5</v>
      </c>
      <c r="G345" s="97">
        <v>3</v>
      </c>
      <c r="H345" s="97">
        <v>6</v>
      </c>
      <c r="I345" s="278">
        <v>5</v>
      </c>
      <c r="J345" s="52"/>
      <c r="K345" s="50"/>
      <c r="L345" s="50"/>
      <c r="M345" s="50"/>
      <c r="N345" s="50"/>
    </row>
    <row r="346" spans="1:14">
      <c r="A346" s="271"/>
      <c r="B346" s="97">
        <v>2</v>
      </c>
      <c r="C346" s="97">
        <v>2</v>
      </c>
      <c r="D346" s="97">
        <v>3</v>
      </c>
      <c r="E346" s="97">
        <v>3</v>
      </c>
      <c r="F346" s="97">
        <v>2</v>
      </c>
      <c r="G346" s="97">
        <v>2</v>
      </c>
      <c r="H346" s="97">
        <v>4</v>
      </c>
      <c r="I346" s="278">
        <v>5</v>
      </c>
      <c r="J346" s="52"/>
      <c r="K346" s="50"/>
      <c r="L346" s="50"/>
      <c r="M346" s="50"/>
      <c r="N346" s="50"/>
    </row>
    <row r="347" spans="1:14">
      <c r="A347" s="271"/>
      <c r="B347" s="97">
        <v>5</v>
      </c>
      <c r="C347" s="97">
        <v>3</v>
      </c>
      <c r="D347" s="97">
        <v>5</v>
      </c>
      <c r="E347" s="97">
        <v>6</v>
      </c>
      <c r="F347" s="97">
        <v>3</v>
      </c>
      <c r="G347" s="97">
        <v>3</v>
      </c>
      <c r="H347" s="97">
        <v>4</v>
      </c>
      <c r="I347" s="278">
        <v>6</v>
      </c>
      <c r="J347" s="52"/>
      <c r="K347" s="50"/>
      <c r="L347" s="50"/>
      <c r="M347" s="50"/>
      <c r="N347" s="50"/>
    </row>
    <row r="348" spans="1:14">
      <c r="A348" s="271"/>
      <c r="B348" s="97">
        <v>3</v>
      </c>
      <c r="C348" s="97">
        <v>5</v>
      </c>
      <c r="D348" s="97">
        <v>6</v>
      </c>
      <c r="E348" s="97">
        <v>6</v>
      </c>
      <c r="F348" s="97">
        <v>6</v>
      </c>
      <c r="G348" s="97">
        <v>6</v>
      </c>
      <c r="H348" s="97">
        <v>6</v>
      </c>
      <c r="I348" s="278">
        <v>7</v>
      </c>
      <c r="J348" s="52"/>
      <c r="K348" s="50"/>
      <c r="L348" s="50"/>
      <c r="M348" s="50"/>
      <c r="N348" s="50"/>
    </row>
    <row r="349" spans="1:14">
      <c r="A349" s="271"/>
      <c r="B349" s="97">
        <v>4</v>
      </c>
      <c r="C349" s="97">
        <v>6</v>
      </c>
      <c r="D349" s="97">
        <v>5</v>
      </c>
      <c r="E349" s="97">
        <v>6</v>
      </c>
      <c r="F349" s="97">
        <v>4</v>
      </c>
      <c r="G349" s="97">
        <v>5</v>
      </c>
      <c r="H349" s="97">
        <v>6</v>
      </c>
      <c r="I349" s="278">
        <v>2</v>
      </c>
      <c r="J349" s="52"/>
      <c r="K349" s="50"/>
      <c r="L349" s="50"/>
      <c r="M349" s="50"/>
      <c r="N349" s="50"/>
    </row>
    <row r="350" spans="1:14">
      <c r="A350" s="271"/>
      <c r="B350" s="97">
        <v>3</v>
      </c>
      <c r="C350" s="97">
        <v>3</v>
      </c>
      <c r="D350" s="97">
        <v>6</v>
      </c>
      <c r="E350" s="97">
        <v>6</v>
      </c>
      <c r="F350" s="97">
        <v>6</v>
      </c>
      <c r="G350" s="97">
        <v>5</v>
      </c>
      <c r="H350" s="97">
        <v>6</v>
      </c>
      <c r="I350" s="278">
        <v>7</v>
      </c>
      <c r="J350" s="52"/>
      <c r="K350" s="50"/>
      <c r="L350" s="50"/>
      <c r="M350" s="50"/>
      <c r="N350" s="50"/>
    </row>
    <row r="351" spans="1:14">
      <c r="A351" s="271" t="s">
        <v>248</v>
      </c>
      <c r="B351" s="97">
        <v>5</v>
      </c>
      <c r="C351" s="97">
        <v>7</v>
      </c>
      <c r="D351" s="97">
        <v>7</v>
      </c>
      <c r="E351" s="97">
        <v>6</v>
      </c>
      <c r="F351" s="97">
        <v>6</v>
      </c>
      <c r="G351" s="97">
        <v>5</v>
      </c>
      <c r="H351" s="97">
        <v>5</v>
      </c>
      <c r="I351" s="278">
        <v>6</v>
      </c>
      <c r="J351" s="52"/>
      <c r="K351" s="50"/>
      <c r="L351" s="50"/>
      <c r="M351" s="50"/>
      <c r="N351" s="50"/>
    </row>
    <row r="352" spans="1:14">
      <c r="A352" s="271"/>
      <c r="B352" s="97">
        <v>6</v>
      </c>
      <c r="C352" s="97">
        <v>6</v>
      </c>
      <c r="D352" s="97">
        <v>6</v>
      </c>
      <c r="E352" s="97">
        <v>7</v>
      </c>
      <c r="F352" s="97">
        <v>7</v>
      </c>
      <c r="G352" s="97">
        <v>7</v>
      </c>
      <c r="H352" s="97">
        <v>7</v>
      </c>
      <c r="I352" s="278">
        <v>7</v>
      </c>
      <c r="J352" s="52"/>
      <c r="K352" s="50"/>
      <c r="L352" s="50"/>
      <c r="M352" s="50"/>
      <c r="N352" s="50"/>
    </row>
    <row r="353" spans="1:14">
      <c r="A353" s="271"/>
      <c r="B353" s="97">
        <v>6</v>
      </c>
      <c r="C353" s="97">
        <v>6</v>
      </c>
      <c r="D353" s="97">
        <v>7</v>
      </c>
      <c r="E353" s="97">
        <v>6</v>
      </c>
      <c r="F353" s="97">
        <v>6</v>
      </c>
      <c r="G353" s="97">
        <v>6</v>
      </c>
      <c r="H353" s="97">
        <v>6</v>
      </c>
      <c r="I353" s="278">
        <v>7</v>
      </c>
      <c r="J353" s="52"/>
      <c r="K353" s="50"/>
      <c r="L353" s="50"/>
      <c r="M353" s="50"/>
      <c r="N353" s="50"/>
    </row>
    <row r="354" spans="1:14">
      <c r="A354" s="271"/>
      <c r="B354" s="97">
        <v>6</v>
      </c>
      <c r="C354" s="97">
        <v>6</v>
      </c>
      <c r="D354" s="97">
        <v>6</v>
      </c>
      <c r="E354" s="97">
        <v>4</v>
      </c>
      <c r="F354" s="97">
        <v>5</v>
      </c>
      <c r="G354" s="97">
        <v>6</v>
      </c>
      <c r="H354" s="97">
        <v>6</v>
      </c>
      <c r="I354" s="278">
        <v>3</v>
      </c>
      <c r="J354" s="52"/>
      <c r="K354" s="50"/>
      <c r="L354" s="50"/>
      <c r="M354" s="50"/>
      <c r="N354" s="50"/>
    </row>
    <row r="355" spans="1:14">
      <c r="A355" s="271"/>
      <c r="B355" s="97">
        <v>5</v>
      </c>
      <c r="C355" s="97">
        <v>4</v>
      </c>
      <c r="D355" s="97">
        <v>4</v>
      </c>
      <c r="E355" s="97">
        <v>5</v>
      </c>
      <c r="F355" s="97">
        <v>4</v>
      </c>
      <c r="G355" s="97">
        <v>4</v>
      </c>
      <c r="H355" s="97">
        <v>6</v>
      </c>
      <c r="I355" s="278">
        <v>6</v>
      </c>
      <c r="J355" s="52"/>
      <c r="K355" s="50"/>
      <c r="L355" s="50"/>
      <c r="M355" s="50"/>
      <c r="N355" s="50"/>
    </row>
    <row r="356" spans="1:14">
      <c r="A356" s="271"/>
      <c r="B356" s="97">
        <v>5</v>
      </c>
      <c r="C356" s="97">
        <v>2</v>
      </c>
      <c r="D356" s="97">
        <v>2</v>
      </c>
      <c r="E356" s="97">
        <v>4</v>
      </c>
      <c r="F356" s="97">
        <v>2</v>
      </c>
      <c r="G356" s="97">
        <v>2</v>
      </c>
      <c r="H356" s="97">
        <v>2</v>
      </c>
      <c r="I356" s="278">
        <v>7</v>
      </c>
      <c r="J356" s="52"/>
      <c r="K356" s="50"/>
      <c r="L356" s="50"/>
      <c r="M356" s="50"/>
      <c r="N356" s="50"/>
    </row>
    <row r="357" spans="1:14">
      <c r="A357" s="271"/>
      <c r="B357" s="97">
        <v>5</v>
      </c>
      <c r="C357" s="97">
        <v>5</v>
      </c>
      <c r="D357" s="97">
        <v>5</v>
      </c>
      <c r="E357" s="97">
        <v>6</v>
      </c>
      <c r="F357" s="97">
        <v>5</v>
      </c>
      <c r="G357" s="97">
        <v>3</v>
      </c>
      <c r="H357" s="97">
        <v>4</v>
      </c>
      <c r="I357" s="278">
        <v>5</v>
      </c>
      <c r="J357" s="52"/>
      <c r="K357" s="50"/>
      <c r="L357" s="50"/>
      <c r="M357" s="50"/>
      <c r="N357" s="50"/>
    </row>
    <row r="358" spans="1:14">
      <c r="A358" s="271"/>
      <c r="B358" s="97">
        <v>6</v>
      </c>
      <c r="C358" s="97">
        <v>6</v>
      </c>
      <c r="D358" s="97">
        <v>7</v>
      </c>
      <c r="E358" s="97">
        <v>7</v>
      </c>
      <c r="F358" s="97">
        <v>7</v>
      </c>
      <c r="G358" s="97">
        <v>7</v>
      </c>
      <c r="H358" s="97">
        <v>7</v>
      </c>
      <c r="I358" s="278">
        <v>7</v>
      </c>
      <c r="J358" s="52"/>
      <c r="K358" s="50"/>
      <c r="L358" s="50"/>
      <c r="M358" s="50"/>
      <c r="N358" s="50"/>
    </row>
    <row r="359" spans="1:14">
      <c r="A359" s="271"/>
      <c r="B359" s="97">
        <v>6</v>
      </c>
      <c r="C359" s="97">
        <v>6</v>
      </c>
      <c r="D359" s="97">
        <v>6</v>
      </c>
      <c r="E359" s="97">
        <v>6</v>
      </c>
      <c r="F359" s="97">
        <v>5</v>
      </c>
      <c r="G359" s="97">
        <v>6</v>
      </c>
      <c r="H359" s="97">
        <v>6</v>
      </c>
      <c r="I359" s="278">
        <v>6</v>
      </c>
      <c r="J359" s="52"/>
      <c r="K359" s="50"/>
      <c r="L359" s="50"/>
      <c r="M359" s="50"/>
      <c r="N359" s="50"/>
    </row>
    <row r="360" spans="1:14">
      <c r="A360" s="271"/>
      <c r="B360" s="97">
        <v>5</v>
      </c>
      <c r="C360" s="97">
        <v>6</v>
      </c>
      <c r="D360" s="97">
        <v>6</v>
      </c>
      <c r="E360" s="97">
        <v>6</v>
      </c>
      <c r="F360" s="97">
        <v>6</v>
      </c>
      <c r="G360" s="97">
        <v>6</v>
      </c>
      <c r="H360" s="97">
        <v>6</v>
      </c>
      <c r="I360" s="278">
        <v>6</v>
      </c>
      <c r="J360" s="52"/>
      <c r="K360" s="50"/>
      <c r="L360" s="50"/>
      <c r="M360" s="50"/>
      <c r="N360" s="50"/>
    </row>
    <row r="361" spans="1:14">
      <c r="A361" s="271" t="s">
        <v>207</v>
      </c>
      <c r="B361" s="97">
        <v>6</v>
      </c>
      <c r="C361" s="97">
        <v>5</v>
      </c>
      <c r="D361" s="97">
        <v>6</v>
      </c>
      <c r="E361" s="97">
        <v>4</v>
      </c>
      <c r="F361" s="97">
        <v>5</v>
      </c>
      <c r="G361" s="97">
        <v>4</v>
      </c>
      <c r="H361" s="97">
        <v>5</v>
      </c>
      <c r="I361" s="278">
        <v>3</v>
      </c>
      <c r="J361" s="52"/>
      <c r="K361" s="50"/>
      <c r="L361" s="50"/>
      <c r="M361" s="50"/>
      <c r="N361" s="50"/>
    </row>
    <row r="362" spans="1:14">
      <c r="A362" s="271"/>
      <c r="B362" s="97">
        <v>4</v>
      </c>
      <c r="C362" s="97">
        <v>3</v>
      </c>
      <c r="D362" s="97">
        <v>5</v>
      </c>
      <c r="E362" s="97">
        <v>5</v>
      </c>
      <c r="F362" s="97">
        <v>2</v>
      </c>
      <c r="G362" s="97">
        <v>3</v>
      </c>
      <c r="H362" s="97">
        <v>2</v>
      </c>
      <c r="I362" s="278">
        <v>3</v>
      </c>
      <c r="J362" s="52"/>
      <c r="K362" s="50"/>
      <c r="L362" s="50"/>
      <c r="M362" s="50"/>
      <c r="N362" s="50"/>
    </row>
    <row r="363" spans="1:14">
      <c r="A363" s="271"/>
      <c r="B363" s="97">
        <v>5</v>
      </c>
      <c r="C363" s="97">
        <v>6</v>
      </c>
      <c r="D363" s="97">
        <v>6</v>
      </c>
      <c r="E363" s="97">
        <v>6</v>
      </c>
      <c r="F363" s="97">
        <v>4</v>
      </c>
      <c r="G363" s="97">
        <v>6</v>
      </c>
      <c r="H363" s="97">
        <v>6</v>
      </c>
      <c r="I363" s="278">
        <v>6</v>
      </c>
      <c r="J363" s="52"/>
      <c r="K363" s="50"/>
      <c r="L363" s="50"/>
      <c r="M363" s="50"/>
      <c r="N363" s="50"/>
    </row>
    <row r="364" spans="1:14">
      <c r="A364" s="271"/>
      <c r="B364" s="97">
        <v>6</v>
      </c>
      <c r="C364" s="97">
        <v>5</v>
      </c>
      <c r="D364" s="97">
        <v>6</v>
      </c>
      <c r="E364" s="97">
        <v>4</v>
      </c>
      <c r="F364" s="97">
        <v>3</v>
      </c>
      <c r="G364" s="97">
        <v>4</v>
      </c>
      <c r="H364" s="97">
        <v>5</v>
      </c>
      <c r="I364" s="278">
        <v>4</v>
      </c>
      <c r="J364" s="52"/>
      <c r="K364" s="50"/>
      <c r="L364" s="50"/>
      <c r="M364" s="50"/>
      <c r="N364" s="50"/>
    </row>
    <row r="365" spans="1:14">
      <c r="A365" s="271"/>
      <c r="B365" s="97">
        <v>6</v>
      </c>
      <c r="C365" s="97">
        <v>5</v>
      </c>
      <c r="D365" s="97">
        <v>3</v>
      </c>
      <c r="E365" s="97">
        <v>4</v>
      </c>
      <c r="F365" s="97">
        <v>3</v>
      </c>
      <c r="G365" s="97">
        <v>2</v>
      </c>
      <c r="H365" s="97">
        <v>5</v>
      </c>
      <c r="I365" s="278">
        <v>5</v>
      </c>
      <c r="J365" s="52"/>
      <c r="K365" s="50"/>
      <c r="L365" s="50"/>
      <c r="M365" s="50"/>
      <c r="N365" s="50"/>
    </row>
    <row r="366" spans="1:14">
      <c r="A366" s="271"/>
      <c r="B366" s="97">
        <v>5</v>
      </c>
      <c r="C366" s="97">
        <v>6</v>
      </c>
      <c r="D366" s="97">
        <v>4</v>
      </c>
      <c r="E366" s="97">
        <v>4</v>
      </c>
      <c r="F366" s="97">
        <v>5</v>
      </c>
      <c r="G366" s="97">
        <v>5</v>
      </c>
      <c r="H366" s="97">
        <v>6</v>
      </c>
      <c r="I366" s="278">
        <v>7</v>
      </c>
      <c r="J366" s="52"/>
      <c r="K366" s="50"/>
      <c r="L366" s="50"/>
      <c r="M366" s="50"/>
      <c r="N366" s="50"/>
    </row>
    <row r="367" spans="1:14">
      <c r="A367" s="271"/>
      <c r="B367" s="97">
        <v>7</v>
      </c>
      <c r="C367" s="97">
        <v>7</v>
      </c>
      <c r="D367" s="97">
        <v>7</v>
      </c>
      <c r="E367" s="97">
        <v>5</v>
      </c>
      <c r="F367" s="97">
        <v>6</v>
      </c>
      <c r="G367" s="97">
        <v>7</v>
      </c>
      <c r="H367" s="97">
        <v>5</v>
      </c>
      <c r="I367" s="278">
        <v>5</v>
      </c>
      <c r="J367" s="52"/>
      <c r="K367" s="50"/>
      <c r="L367" s="50"/>
      <c r="M367" s="50"/>
      <c r="N367" s="50"/>
    </row>
    <row r="368" spans="1:14">
      <c r="A368" s="271"/>
      <c r="B368" s="97">
        <v>5</v>
      </c>
      <c r="C368" s="97">
        <v>6</v>
      </c>
      <c r="D368" s="97">
        <v>6</v>
      </c>
      <c r="E368" s="97">
        <v>5</v>
      </c>
      <c r="F368" s="97">
        <v>3</v>
      </c>
      <c r="G368" s="97">
        <v>4</v>
      </c>
      <c r="H368" s="97">
        <v>5</v>
      </c>
      <c r="I368" s="278">
        <v>5</v>
      </c>
      <c r="J368" s="52"/>
      <c r="K368" s="50"/>
      <c r="L368" s="50"/>
      <c r="M368" s="50"/>
      <c r="N368" s="50"/>
    </row>
    <row r="369" spans="1:14">
      <c r="A369" s="271"/>
      <c r="B369" s="97">
        <v>6</v>
      </c>
      <c r="C369" s="97">
        <v>6</v>
      </c>
      <c r="D369" s="97">
        <v>4</v>
      </c>
      <c r="E369" s="97">
        <v>6</v>
      </c>
      <c r="F369" s="97">
        <v>6</v>
      </c>
      <c r="G369" s="97">
        <v>4</v>
      </c>
      <c r="H369" s="97">
        <v>6</v>
      </c>
      <c r="I369" s="278">
        <v>4</v>
      </c>
      <c r="J369" s="52"/>
      <c r="K369" s="50"/>
      <c r="L369" s="50"/>
      <c r="M369" s="50"/>
      <c r="N369" s="50"/>
    </row>
    <row r="370" spans="1:14">
      <c r="A370" s="271"/>
      <c r="B370" s="97">
        <v>5</v>
      </c>
      <c r="C370" s="97">
        <v>5</v>
      </c>
      <c r="D370" s="97">
        <v>5</v>
      </c>
      <c r="E370" s="97">
        <v>3</v>
      </c>
      <c r="F370" s="97">
        <v>5</v>
      </c>
      <c r="G370" s="97">
        <v>4</v>
      </c>
      <c r="H370" s="97">
        <v>6</v>
      </c>
      <c r="I370" s="278">
        <v>6</v>
      </c>
      <c r="J370" s="52"/>
      <c r="K370" s="50"/>
      <c r="L370" s="50"/>
      <c r="M370" s="50"/>
      <c r="N370" s="50"/>
    </row>
    <row r="371" spans="1:14">
      <c r="A371" s="271" t="s">
        <v>208</v>
      </c>
      <c r="B371" s="97">
        <v>5</v>
      </c>
      <c r="C371" s="97">
        <v>4</v>
      </c>
      <c r="D371" s="97">
        <v>3</v>
      </c>
      <c r="E371" s="97">
        <v>6</v>
      </c>
      <c r="F371" s="97">
        <v>4</v>
      </c>
      <c r="G371" s="97">
        <v>5</v>
      </c>
      <c r="H371" s="97">
        <v>5</v>
      </c>
      <c r="I371" s="278">
        <v>7</v>
      </c>
      <c r="J371" s="52"/>
      <c r="K371" s="50"/>
      <c r="L371" s="50"/>
      <c r="M371" s="50"/>
      <c r="N371" s="50"/>
    </row>
    <row r="372" spans="1:14">
      <c r="A372" s="271"/>
      <c r="B372" s="97">
        <v>5</v>
      </c>
      <c r="C372" s="97">
        <v>7</v>
      </c>
      <c r="D372" s="97">
        <v>3</v>
      </c>
      <c r="E372" s="97">
        <v>5</v>
      </c>
      <c r="F372" s="97">
        <v>2</v>
      </c>
      <c r="G372" s="97">
        <v>3</v>
      </c>
      <c r="H372" s="97">
        <v>5</v>
      </c>
      <c r="I372" s="278">
        <v>6</v>
      </c>
      <c r="J372" s="52"/>
      <c r="K372" s="50"/>
      <c r="L372" s="50"/>
      <c r="M372" s="50"/>
      <c r="N372" s="50"/>
    </row>
    <row r="373" spans="1:14">
      <c r="A373" s="271"/>
      <c r="B373" s="97">
        <v>6</v>
      </c>
      <c r="C373" s="97">
        <v>5</v>
      </c>
      <c r="D373" s="97">
        <v>3</v>
      </c>
      <c r="E373" s="97">
        <v>6</v>
      </c>
      <c r="F373" s="97">
        <v>2</v>
      </c>
      <c r="G373" s="97">
        <v>2</v>
      </c>
      <c r="H373" s="97">
        <v>2</v>
      </c>
      <c r="I373" s="278">
        <v>6</v>
      </c>
      <c r="J373" s="52"/>
      <c r="K373" s="50"/>
      <c r="L373" s="50"/>
      <c r="M373" s="50"/>
      <c r="N373" s="50"/>
    </row>
    <row r="374" spans="1:14">
      <c r="A374" s="271"/>
      <c r="B374" s="97">
        <v>4</v>
      </c>
      <c r="C374" s="97">
        <v>3</v>
      </c>
      <c r="D374" s="97">
        <v>5</v>
      </c>
      <c r="E374" s="97">
        <v>5</v>
      </c>
      <c r="F374" s="97">
        <v>3</v>
      </c>
      <c r="G374" s="97">
        <v>6</v>
      </c>
      <c r="H374" s="97">
        <v>4</v>
      </c>
      <c r="I374" s="278">
        <v>5</v>
      </c>
      <c r="J374" s="52"/>
      <c r="K374" s="50"/>
      <c r="L374" s="50"/>
      <c r="M374" s="50"/>
      <c r="N374" s="50"/>
    </row>
    <row r="375" spans="1:14">
      <c r="A375" s="271"/>
      <c r="B375" s="97">
        <v>5</v>
      </c>
      <c r="C375" s="97">
        <v>5</v>
      </c>
      <c r="D375" s="97">
        <v>3</v>
      </c>
      <c r="E375" s="97">
        <v>5</v>
      </c>
      <c r="F375" s="97">
        <v>3</v>
      </c>
      <c r="G375" s="97">
        <v>3</v>
      </c>
      <c r="H375" s="97">
        <v>5</v>
      </c>
      <c r="I375" s="278">
        <v>6</v>
      </c>
      <c r="J375" s="52"/>
      <c r="K375" s="50"/>
      <c r="L375" s="50"/>
      <c r="M375" s="50"/>
      <c r="N375" s="50"/>
    </row>
    <row r="376" spans="1:14">
      <c r="A376" s="271"/>
      <c r="B376" s="97">
        <v>5</v>
      </c>
      <c r="C376" s="97">
        <v>6</v>
      </c>
      <c r="D376" s="97">
        <v>6</v>
      </c>
      <c r="E376" s="97">
        <v>6</v>
      </c>
      <c r="F376" s="97">
        <v>4</v>
      </c>
      <c r="G376" s="97">
        <v>5</v>
      </c>
      <c r="H376" s="97">
        <v>6</v>
      </c>
      <c r="I376" s="278">
        <v>4</v>
      </c>
      <c r="J376" s="52"/>
      <c r="K376" s="50"/>
      <c r="L376" s="50"/>
      <c r="M376" s="50"/>
      <c r="N376" s="50"/>
    </row>
    <row r="377" spans="1:14">
      <c r="A377" s="271"/>
      <c r="B377" s="97">
        <v>4</v>
      </c>
      <c r="C377" s="97">
        <v>3</v>
      </c>
      <c r="D377" s="97">
        <v>3</v>
      </c>
      <c r="E377" s="97">
        <v>5</v>
      </c>
      <c r="F377" s="97">
        <v>3</v>
      </c>
      <c r="G377" s="97">
        <v>6</v>
      </c>
      <c r="H377" s="97">
        <v>4</v>
      </c>
      <c r="I377" s="278">
        <v>6</v>
      </c>
      <c r="J377" s="52"/>
      <c r="K377" s="50"/>
      <c r="L377" s="50"/>
      <c r="M377" s="50"/>
      <c r="N377" s="50"/>
    </row>
    <row r="378" spans="1:14">
      <c r="A378" s="271"/>
      <c r="B378" s="97">
        <v>6</v>
      </c>
      <c r="C378" s="97">
        <v>6</v>
      </c>
      <c r="D378" s="97">
        <v>6</v>
      </c>
      <c r="E378" s="97">
        <v>6</v>
      </c>
      <c r="F378" s="97">
        <v>4</v>
      </c>
      <c r="G378" s="97">
        <v>5</v>
      </c>
      <c r="H378" s="97">
        <v>6</v>
      </c>
      <c r="I378" s="278">
        <v>4</v>
      </c>
      <c r="J378" s="52"/>
      <c r="K378" s="50"/>
      <c r="L378" s="50"/>
      <c r="M378" s="50"/>
      <c r="N378" s="50"/>
    </row>
    <row r="379" spans="1:14">
      <c r="A379" s="271"/>
      <c r="B379" s="97">
        <v>3</v>
      </c>
      <c r="C379" s="97">
        <v>2</v>
      </c>
      <c r="D379" s="97">
        <v>1</v>
      </c>
      <c r="E379" s="97">
        <v>4</v>
      </c>
      <c r="F379" s="97">
        <v>2</v>
      </c>
      <c r="G379" s="97">
        <v>1</v>
      </c>
      <c r="H379" s="97">
        <v>5</v>
      </c>
      <c r="I379" s="278">
        <v>5</v>
      </c>
      <c r="J379" s="52"/>
      <c r="K379" s="50"/>
      <c r="L379" s="50"/>
      <c r="M379" s="50"/>
      <c r="N379" s="50"/>
    </row>
    <row r="380" spans="1:14">
      <c r="A380" s="271"/>
      <c r="B380" s="97">
        <v>6</v>
      </c>
      <c r="C380" s="97">
        <v>5</v>
      </c>
      <c r="D380" s="97">
        <v>5</v>
      </c>
      <c r="E380" s="97">
        <v>6</v>
      </c>
      <c r="F380" s="97">
        <v>5</v>
      </c>
      <c r="G380" s="97">
        <v>3</v>
      </c>
      <c r="H380" s="97">
        <v>4</v>
      </c>
      <c r="I380" s="278">
        <v>3</v>
      </c>
      <c r="J380" s="52"/>
      <c r="K380" s="50"/>
      <c r="L380" s="50"/>
      <c r="M380" s="50"/>
      <c r="N380" s="50"/>
    </row>
    <row r="381" spans="1:14">
      <c r="A381" s="271"/>
      <c r="B381" s="97">
        <v>4</v>
      </c>
      <c r="C381" s="97">
        <v>4</v>
      </c>
      <c r="D381" s="97">
        <v>3</v>
      </c>
      <c r="E381" s="97">
        <v>5</v>
      </c>
      <c r="F381" s="97">
        <v>4</v>
      </c>
      <c r="G381" s="97">
        <v>3</v>
      </c>
      <c r="H381" s="97">
        <v>5</v>
      </c>
      <c r="I381" s="278">
        <v>6</v>
      </c>
      <c r="J381" s="52"/>
      <c r="K381" s="50"/>
      <c r="L381" s="50"/>
      <c r="M381" s="50"/>
      <c r="N381" s="50"/>
    </row>
    <row r="382" spans="1:14">
      <c r="A382" s="271" t="s">
        <v>209</v>
      </c>
      <c r="B382" s="97">
        <v>5</v>
      </c>
      <c r="C382" s="97">
        <v>5</v>
      </c>
      <c r="D382" s="97">
        <v>5</v>
      </c>
      <c r="E382" s="97">
        <v>5</v>
      </c>
      <c r="F382" s="97">
        <v>4</v>
      </c>
      <c r="G382" s="97">
        <v>2</v>
      </c>
      <c r="H382" s="97">
        <v>5</v>
      </c>
      <c r="I382" s="278">
        <v>6</v>
      </c>
      <c r="J382" s="52"/>
      <c r="K382" s="50"/>
      <c r="L382" s="50"/>
      <c r="M382" s="50"/>
      <c r="N382" s="50"/>
    </row>
    <row r="383" spans="1:14">
      <c r="A383" s="271"/>
      <c r="B383" s="97">
        <v>7</v>
      </c>
      <c r="C383" s="97">
        <v>4</v>
      </c>
      <c r="D383" s="97">
        <v>4</v>
      </c>
      <c r="E383" s="97">
        <v>4</v>
      </c>
      <c r="F383" s="97">
        <v>4</v>
      </c>
      <c r="G383" s="97">
        <v>5</v>
      </c>
      <c r="H383" s="97">
        <v>4</v>
      </c>
      <c r="I383" s="278">
        <v>5</v>
      </c>
      <c r="J383" s="52"/>
      <c r="K383" s="50"/>
      <c r="L383" s="50"/>
      <c r="M383" s="50"/>
      <c r="N383" s="50"/>
    </row>
    <row r="384" spans="1:14">
      <c r="A384" s="271"/>
      <c r="B384" s="97">
        <v>3</v>
      </c>
      <c r="C384" s="97">
        <v>5</v>
      </c>
      <c r="D384" s="97">
        <v>4</v>
      </c>
      <c r="E384" s="97">
        <v>3</v>
      </c>
      <c r="F384" s="97">
        <v>3</v>
      </c>
      <c r="G384" s="97">
        <v>5</v>
      </c>
      <c r="H384" s="97">
        <v>5</v>
      </c>
      <c r="I384" s="278">
        <v>7</v>
      </c>
      <c r="J384" s="52"/>
      <c r="K384" s="50"/>
      <c r="L384" s="50"/>
      <c r="M384" s="50"/>
      <c r="N384" s="50"/>
    </row>
    <row r="385" spans="1:14">
      <c r="A385" s="271"/>
      <c r="B385" s="97">
        <v>5</v>
      </c>
      <c r="C385" s="97">
        <v>3</v>
      </c>
      <c r="D385" s="97">
        <v>4</v>
      </c>
      <c r="E385" s="97">
        <v>5</v>
      </c>
      <c r="F385" s="97">
        <v>4</v>
      </c>
      <c r="G385" s="97">
        <v>4</v>
      </c>
      <c r="H385" s="97">
        <v>4</v>
      </c>
      <c r="I385" s="278">
        <v>7</v>
      </c>
      <c r="J385" s="52"/>
      <c r="K385" s="50"/>
      <c r="L385" s="50"/>
      <c r="M385" s="50"/>
      <c r="N385" s="50"/>
    </row>
    <row r="386" spans="1:14">
      <c r="A386" s="271"/>
      <c r="B386" s="97">
        <v>6</v>
      </c>
      <c r="C386" s="97">
        <v>6</v>
      </c>
      <c r="D386" s="97">
        <v>7</v>
      </c>
      <c r="E386" s="97">
        <v>6</v>
      </c>
      <c r="F386" s="97">
        <v>5</v>
      </c>
      <c r="G386" s="97">
        <v>5</v>
      </c>
      <c r="H386" s="97">
        <v>5</v>
      </c>
      <c r="I386" s="278">
        <v>6</v>
      </c>
      <c r="J386" s="52"/>
      <c r="K386" s="50"/>
      <c r="L386" s="50"/>
      <c r="M386" s="50"/>
      <c r="N386" s="50"/>
    </row>
    <row r="387" spans="1:14">
      <c r="A387" s="271"/>
      <c r="B387" s="97">
        <v>3</v>
      </c>
      <c r="C387" s="97">
        <v>4</v>
      </c>
      <c r="D387" s="97">
        <v>2</v>
      </c>
      <c r="E387" s="97">
        <v>3</v>
      </c>
      <c r="F387" s="97">
        <v>3</v>
      </c>
      <c r="G387" s="97">
        <v>6</v>
      </c>
      <c r="H387" s="97">
        <v>4</v>
      </c>
      <c r="I387" s="278">
        <v>7</v>
      </c>
      <c r="J387" s="52"/>
      <c r="K387" s="50"/>
      <c r="L387" s="50"/>
      <c r="M387" s="50"/>
      <c r="N387" s="50"/>
    </row>
    <row r="388" spans="1:14">
      <c r="A388" s="271"/>
      <c r="B388" s="97">
        <v>4</v>
      </c>
      <c r="C388" s="97">
        <v>3</v>
      </c>
      <c r="D388" s="97">
        <v>2</v>
      </c>
      <c r="E388" s="97">
        <v>3</v>
      </c>
      <c r="F388" s="97">
        <v>3</v>
      </c>
      <c r="G388" s="97">
        <v>2</v>
      </c>
      <c r="H388" s="97">
        <v>2</v>
      </c>
      <c r="I388" s="278">
        <v>6</v>
      </c>
      <c r="J388" s="52"/>
      <c r="K388" s="50"/>
      <c r="L388" s="50"/>
      <c r="M388" s="50"/>
      <c r="N388" s="50"/>
    </row>
    <row r="389" spans="1:14">
      <c r="A389" s="271"/>
      <c r="B389" s="97">
        <v>2</v>
      </c>
      <c r="C389" s="97">
        <v>2</v>
      </c>
      <c r="D389" s="97">
        <v>2</v>
      </c>
      <c r="E389" s="97">
        <v>2</v>
      </c>
      <c r="F389" s="97">
        <v>3</v>
      </c>
      <c r="G389" s="97">
        <v>2</v>
      </c>
      <c r="H389" s="97">
        <v>2</v>
      </c>
      <c r="I389" s="278">
        <v>3</v>
      </c>
      <c r="J389" s="52"/>
      <c r="K389" s="50"/>
      <c r="L389" s="50"/>
      <c r="M389" s="50"/>
      <c r="N389" s="50"/>
    </row>
    <row r="390" spans="1:14">
      <c r="A390" s="271" t="s">
        <v>210</v>
      </c>
      <c r="B390" s="97">
        <v>4</v>
      </c>
      <c r="C390" s="97">
        <v>3</v>
      </c>
      <c r="D390" s="97">
        <v>5</v>
      </c>
      <c r="E390" s="97">
        <v>5</v>
      </c>
      <c r="F390" s="97">
        <v>3</v>
      </c>
      <c r="G390" s="97">
        <v>2</v>
      </c>
      <c r="H390" s="97">
        <v>3</v>
      </c>
      <c r="I390" s="278">
        <v>4</v>
      </c>
      <c r="J390" s="52"/>
      <c r="K390" s="50"/>
      <c r="L390" s="50"/>
      <c r="M390" s="50"/>
      <c r="N390" s="50"/>
    </row>
    <row r="391" spans="1:14">
      <c r="A391" s="271"/>
      <c r="B391" s="97">
        <v>6</v>
      </c>
      <c r="C391" s="97">
        <v>6</v>
      </c>
      <c r="D391" s="97">
        <v>5</v>
      </c>
      <c r="E391" s="97">
        <v>5</v>
      </c>
      <c r="F391" s="97">
        <v>4</v>
      </c>
      <c r="G391" s="97">
        <v>5</v>
      </c>
      <c r="H391" s="97">
        <v>3</v>
      </c>
      <c r="I391" s="278">
        <v>3</v>
      </c>
      <c r="J391" s="52"/>
      <c r="K391" s="50"/>
      <c r="L391" s="50"/>
      <c r="M391" s="50"/>
      <c r="N391" s="50"/>
    </row>
    <row r="392" spans="1:14">
      <c r="A392" s="271"/>
      <c r="B392" s="97">
        <v>6</v>
      </c>
      <c r="C392" s="97">
        <v>6</v>
      </c>
      <c r="D392" s="97">
        <v>6</v>
      </c>
      <c r="E392" s="97">
        <v>6</v>
      </c>
      <c r="F392" s="97">
        <v>6</v>
      </c>
      <c r="G392" s="97">
        <v>6</v>
      </c>
      <c r="H392" s="97">
        <v>4</v>
      </c>
      <c r="I392" s="278">
        <v>4</v>
      </c>
      <c r="J392" s="52"/>
      <c r="K392" s="50"/>
      <c r="L392" s="50"/>
      <c r="M392" s="50"/>
      <c r="N392" s="50"/>
    </row>
    <row r="393" spans="1:14">
      <c r="A393" s="271"/>
      <c r="B393" s="97">
        <v>6</v>
      </c>
      <c r="C393" s="97">
        <v>6</v>
      </c>
      <c r="D393" s="97">
        <v>5</v>
      </c>
      <c r="E393" s="97">
        <v>7</v>
      </c>
      <c r="F393" s="97">
        <v>6</v>
      </c>
      <c r="G393" s="97">
        <v>6</v>
      </c>
      <c r="H393" s="97">
        <v>3</v>
      </c>
      <c r="I393" s="278">
        <v>5</v>
      </c>
      <c r="J393" s="52"/>
      <c r="K393" s="50"/>
      <c r="L393" s="50"/>
      <c r="M393" s="50"/>
      <c r="N393" s="50"/>
    </row>
    <row r="394" spans="1:14">
      <c r="A394" s="271"/>
      <c r="B394" s="97">
        <v>6</v>
      </c>
      <c r="C394" s="97">
        <v>6</v>
      </c>
      <c r="D394" s="97">
        <v>7</v>
      </c>
      <c r="E394" s="97">
        <v>7</v>
      </c>
      <c r="F394" s="97">
        <v>7</v>
      </c>
      <c r="G394" s="97">
        <v>6</v>
      </c>
      <c r="H394" s="97">
        <v>6</v>
      </c>
      <c r="I394" s="278">
        <v>7</v>
      </c>
      <c r="J394" s="52"/>
      <c r="K394" s="50"/>
      <c r="L394" s="50"/>
      <c r="M394" s="50"/>
      <c r="N394" s="50"/>
    </row>
    <row r="395" spans="1:14">
      <c r="A395" s="271"/>
      <c r="B395" s="97">
        <v>3</v>
      </c>
      <c r="C395" s="97">
        <v>4</v>
      </c>
      <c r="D395" s="97">
        <v>6</v>
      </c>
      <c r="E395" s="97">
        <v>6</v>
      </c>
      <c r="F395" s="97">
        <v>4</v>
      </c>
      <c r="G395" s="97">
        <v>4</v>
      </c>
      <c r="H395" s="97">
        <v>5</v>
      </c>
      <c r="I395" s="278">
        <v>5</v>
      </c>
      <c r="J395" s="52"/>
      <c r="K395" s="50"/>
      <c r="L395" s="50"/>
      <c r="M395" s="50"/>
      <c r="N395" s="50"/>
    </row>
    <row r="396" spans="1:14">
      <c r="A396" s="271"/>
      <c r="B396" s="97">
        <v>7</v>
      </c>
      <c r="C396" s="97">
        <v>5</v>
      </c>
      <c r="D396" s="97">
        <v>6</v>
      </c>
      <c r="E396" s="97">
        <v>6</v>
      </c>
      <c r="F396" s="97">
        <v>6</v>
      </c>
      <c r="G396" s="97">
        <v>6</v>
      </c>
      <c r="H396" s="97">
        <v>5</v>
      </c>
      <c r="I396" s="278">
        <v>4</v>
      </c>
      <c r="J396" s="52"/>
      <c r="K396" s="50"/>
      <c r="L396" s="50"/>
      <c r="M396" s="50"/>
      <c r="N396" s="50"/>
    </row>
    <row r="397" spans="1:14">
      <c r="A397" s="271"/>
      <c r="B397" s="97">
        <v>5</v>
      </c>
      <c r="C397" s="97">
        <v>6</v>
      </c>
      <c r="D397" s="97">
        <v>6</v>
      </c>
      <c r="E397" s="97">
        <v>6</v>
      </c>
      <c r="F397" s="97">
        <v>5</v>
      </c>
      <c r="G397" s="97">
        <v>5</v>
      </c>
      <c r="H397" s="97">
        <v>5</v>
      </c>
      <c r="I397" s="278">
        <v>6</v>
      </c>
      <c r="J397" s="52"/>
      <c r="K397" s="50"/>
      <c r="L397" s="50"/>
      <c r="M397" s="50"/>
      <c r="N397" s="50"/>
    </row>
    <row r="398" spans="1:14">
      <c r="A398" s="271"/>
      <c r="B398" s="97">
        <v>7</v>
      </c>
      <c r="C398" s="97">
        <v>7</v>
      </c>
      <c r="D398" s="97">
        <v>7</v>
      </c>
      <c r="E398" s="97">
        <v>7</v>
      </c>
      <c r="F398" s="97">
        <v>7</v>
      </c>
      <c r="G398" s="97">
        <v>6</v>
      </c>
      <c r="H398" s="97">
        <v>5</v>
      </c>
      <c r="I398" s="278">
        <v>3</v>
      </c>
      <c r="J398" s="52"/>
      <c r="K398" s="50"/>
      <c r="L398" s="50"/>
      <c r="M398" s="50"/>
      <c r="N398" s="50"/>
    </row>
    <row r="399" spans="1:14">
      <c r="A399" s="271"/>
      <c r="B399" s="97">
        <v>7</v>
      </c>
      <c r="C399" s="97">
        <v>7</v>
      </c>
      <c r="D399" s="97">
        <v>7</v>
      </c>
      <c r="E399" s="97">
        <v>6</v>
      </c>
      <c r="F399" s="97">
        <v>7</v>
      </c>
      <c r="G399" s="97">
        <v>6</v>
      </c>
      <c r="H399" s="97">
        <v>7</v>
      </c>
      <c r="I399" s="278">
        <v>2</v>
      </c>
      <c r="J399" s="52"/>
      <c r="K399" s="50"/>
      <c r="L399" s="50"/>
      <c r="M399" s="50"/>
      <c r="N399" s="50"/>
    </row>
    <row r="400" spans="1:14">
      <c r="A400" s="271" t="s">
        <v>211</v>
      </c>
      <c r="B400" s="97">
        <v>6</v>
      </c>
      <c r="C400" s="97">
        <v>5</v>
      </c>
      <c r="D400" s="97">
        <v>6</v>
      </c>
      <c r="E400" s="97">
        <v>6</v>
      </c>
      <c r="F400" s="97">
        <v>6</v>
      </c>
      <c r="G400" s="97">
        <v>5</v>
      </c>
      <c r="H400" s="97">
        <v>4</v>
      </c>
      <c r="I400" s="278">
        <v>3</v>
      </c>
      <c r="J400" s="52"/>
      <c r="K400" s="50"/>
      <c r="L400" s="50"/>
      <c r="M400" s="50"/>
      <c r="N400" s="50"/>
    </row>
    <row r="401" spans="1:14">
      <c r="A401" s="271"/>
      <c r="B401" s="97">
        <v>3</v>
      </c>
      <c r="C401" s="97">
        <v>4</v>
      </c>
      <c r="D401" s="97">
        <v>5</v>
      </c>
      <c r="E401" s="97">
        <v>3</v>
      </c>
      <c r="F401" s="97">
        <v>3</v>
      </c>
      <c r="G401" s="97">
        <v>2</v>
      </c>
      <c r="H401" s="97">
        <v>4</v>
      </c>
      <c r="I401" s="278">
        <v>5</v>
      </c>
      <c r="J401" s="52"/>
      <c r="K401" s="50"/>
      <c r="L401" s="50"/>
      <c r="M401" s="50"/>
      <c r="N401" s="50"/>
    </row>
    <row r="402" spans="1:14">
      <c r="A402" s="271"/>
      <c r="B402" s="97">
        <v>6</v>
      </c>
      <c r="C402" s="97">
        <v>6</v>
      </c>
      <c r="D402" s="97">
        <v>5</v>
      </c>
      <c r="E402" s="97">
        <v>6</v>
      </c>
      <c r="F402" s="97">
        <v>3</v>
      </c>
      <c r="G402" s="97">
        <v>3</v>
      </c>
      <c r="H402" s="97">
        <v>4</v>
      </c>
      <c r="I402" s="278">
        <v>4</v>
      </c>
      <c r="J402" s="52"/>
      <c r="K402" s="50"/>
      <c r="L402" s="50"/>
      <c r="M402" s="50"/>
      <c r="N402" s="50"/>
    </row>
    <row r="403" spans="1:14">
      <c r="A403" s="271"/>
      <c r="B403" s="97">
        <v>6</v>
      </c>
      <c r="C403" s="97">
        <v>6</v>
      </c>
      <c r="D403" s="97">
        <v>5</v>
      </c>
      <c r="E403" s="97">
        <v>5</v>
      </c>
      <c r="F403" s="97">
        <v>6</v>
      </c>
      <c r="G403" s="97">
        <v>6</v>
      </c>
      <c r="H403" s="97">
        <v>6</v>
      </c>
      <c r="I403" s="278">
        <v>6</v>
      </c>
      <c r="J403" s="52"/>
      <c r="K403" s="50"/>
      <c r="L403" s="50"/>
      <c r="M403" s="50"/>
      <c r="N403" s="50"/>
    </row>
    <row r="404" spans="1:14">
      <c r="A404" s="271"/>
      <c r="B404" s="97">
        <v>4</v>
      </c>
      <c r="C404" s="97">
        <v>5</v>
      </c>
      <c r="D404" s="97">
        <v>6</v>
      </c>
      <c r="E404" s="97">
        <v>6</v>
      </c>
      <c r="F404" s="97">
        <v>4</v>
      </c>
      <c r="G404" s="97">
        <v>5</v>
      </c>
      <c r="H404" s="97">
        <v>5</v>
      </c>
      <c r="I404" s="278">
        <v>5</v>
      </c>
      <c r="J404" s="52"/>
      <c r="K404" s="50"/>
      <c r="L404" s="50"/>
      <c r="M404" s="50"/>
      <c r="N404" s="50"/>
    </row>
    <row r="405" spans="1:14">
      <c r="A405" s="271"/>
      <c r="B405" s="97">
        <v>7</v>
      </c>
      <c r="C405" s="97">
        <v>6</v>
      </c>
      <c r="D405" s="97">
        <v>5</v>
      </c>
      <c r="E405" s="97">
        <v>5</v>
      </c>
      <c r="F405" s="97">
        <v>4</v>
      </c>
      <c r="G405" s="97">
        <v>5</v>
      </c>
      <c r="H405" s="97">
        <v>6</v>
      </c>
      <c r="I405" s="278">
        <v>5</v>
      </c>
      <c r="J405" s="52"/>
      <c r="K405" s="50"/>
      <c r="L405" s="50"/>
      <c r="M405" s="50"/>
      <c r="N405" s="50"/>
    </row>
    <row r="406" spans="1:14">
      <c r="A406" s="271"/>
      <c r="B406" s="97">
        <v>5</v>
      </c>
      <c r="C406" s="97">
        <v>3</v>
      </c>
      <c r="D406" s="97">
        <v>3</v>
      </c>
      <c r="E406" s="97">
        <v>5</v>
      </c>
      <c r="F406" s="97">
        <v>4</v>
      </c>
      <c r="G406" s="97">
        <v>2</v>
      </c>
      <c r="H406" s="97">
        <v>3</v>
      </c>
      <c r="I406" s="278">
        <v>5</v>
      </c>
      <c r="J406" s="52"/>
      <c r="K406" s="50"/>
      <c r="L406" s="50"/>
      <c r="M406" s="50"/>
      <c r="N406" s="50"/>
    </row>
    <row r="407" spans="1:14">
      <c r="A407" s="271"/>
      <c r="B407" s="97">
        <v>5</v>
      </c>
      <c r="C407" s="97">
        <v>3</v>
      </c>
      <c r="D407" s="97">
        <v>6</v>
      </c>
      <c r="E407" s="97">
        <v>2</v>
      </c>
      <c r="F407" s="97">
        <v>6</v>
      </c>
      <c r="G407" s="97">
        <v>6</v>
      </c>
      <c r="H407" s="97">
        <v>7</v>
      </c>
      <c r="I407" s="278">
        <v>3</v>
      </c>
      <c r="J407" s="52"/>
      <c r="K407" s="50"/>
      <c r="L407" s="50"/>
      <c r="M407" s="50"/>
      <c r="N407" s="50"/>
    </row>
    <row r="408" spans="1:14">
      <c r="A408" s="271" t="s">
        <v>212</v>
      </c>
      <c r="B408" s="97">
        <v>7</v>
      </c>
      <c r="C408" s="97">
        <v>7</v>
      </c>
      <c r="D408" s="97">
        <v>7</v>
      </c>
      <c r="E408" s="97">
        <v>6</v>
      </c>
      <c r="F408" s="97">
        <v>6</v>
      </c>
      <c r="G408" s="97">
        <v>7</v>
      </c>
      <c r="H408" s="97">
        <v>6</v>
      </c>
      <c r="I408" s="278">
        <v>6</v>
      </c>
      <c r="J408" s="52"/>
      <c r="K408" s="50"/>
      <c r="L408" s="50"/>
      <c r="M408" s="50"/>
      <c r="N408" s="50"/>
    </row>
    <row r="409" spans="1:14">
      <c r="A409" s="271"/>
      <c r="B409" s="97">
        <v>6</v>
      </c>
      <c r="C409" s="97">
        <v>7</v>
      </c>
      <c r="D409" s="97">
        <v>6</v>
      </c>
      <c r="E409" s="97">
        <v>6</v>
      </c>
      <c r="F409" s="97">
        <v>6</v>
      </c>
      <c r="G409" s="97">
        <v>6</v>
      </c>
      <c r="H409" s="97">
        <v>4</v>
      </c>
      <c r="I409" s="278">
        <v>6</v>
      </c>
      <c r="J409" s="52"/>
      <c r="K409" s="50"/>
      <c r="L409" s="50"/>
      <c r="M409" s="50"/>
      <c r="N409" s="50"/>
    </row>
    <row r="410" spans="1:14">
      <c r="A410" s="271"/>
      <c r="B410" s="97">
        <v>5</v>
      </c>
      <c r="C410" s="97">
        <v>6</v>
      </c>
      <c r="D410" s="97">
        <v>6</v>
      </c>
      <c r="E410" s="97">
        <v>5</v>
      </c>
      <c r="F410" s="97">
        <v>6</v>
      </c>
      <c r="G410" s="97">
        <v>5</v>
      </c>
      <c r="H410" s="97">
        <v>5</v>
      </c>
      <c r="I410" s="278">
        <v>6</v>
      </c>
      <c r="J410" s="52"/>
      <c r="K410" s="50"/>
      <c r="L410" s="50"/>
      <c r="M410" s="50"/>
      <c r="N410" s="50"/>
    </row>
    <row r="411" spans="1:14">
      <c r="A411" s="271"/>
      <c r="B411" s="97">
        <v>6</v>
      </c>
      <c r="C411" s="97">
        <v>7</v>
      </c>
      <c r="D411" s="97">
        <v>6</v>
      </c>
      <c r="E411" s="97">
        <v>7</v>
      </c>
      <c r="F411" s="97">
        <v>6</v>
      </c>
      <c r="G411" s="97">
        <v>6</v>
      </c>
      <c r="H411" s="97">
        <v>6</v>
      </c>
      <c r="I411" s="278">
        <v>5</v>
      </c>
      <c r="J411" s="52"/>
      <c r="K411" s="50"/>
      <c r="L411" s="50"/>
      <c r="M411" s="50"/>
      <c r="N411" s="50"/>
    </row>
    <row r="412" spans="1:14">
      <c r="A412" s="271"/>
      <c r="B412" s="97">
        <v>6</v>
      </c>
      <c r="C412" s="97">
        <v>6</v>
      </c>
      <c r="D412" s="97">
        <v>5</v>
      </c>
      <c r="E412" s="97">
        <v>5</v>
      </c>
      <c r="F412" s="97">
        <v>5</v>
      </c>
      <c r="G412" s="97">
        <v>4</v>
      </c>
      <c r="H412" s="97">
        <v>5</v>
      </c>
      <c r="I412" s="278">
        <v>7</v>
      </c>
      <c r="J412" s="52"/>
      <c r="K412" s="50"/>
      <c r="L412" s="50"/>
      <c r="M412" s="50"/>
      <c r="N412" s="50"/>
    </row>
    <row r="413" spans="1:14">
      <c r="A413" s="271"/>
      <c r="B413" s="97">
        <v>7</v>
      </c>
      <c r="C413" s="97">
        <v>7</v>
      </c>
      <c r="D413" s="97">
        <v>6</v>
      </c>
      <c r="E413" s="97">
        <v>6</v>
      </c>
      <c r="F413" s="97">
        <v>6</v>
      </c>
      <c r="G413" s="97">
        <v>5</v>
      </c>
      <c r="H413" s="97">
        <v>5</v>
      </c>
      <c r="I413" s="278">
        <v>3</v>
      </c>
      <c r="J413" s="52"/>
      <c r="K413" s="50"/>
      <c r="L413" s="50"/>
      <c r="M413" s="50"/>
      <c r="N413" s="50"/>
    </row>
    <row r="414" spans="1:14">
      <c r="A414" s="271"/>
      <c r="B414" s="97">
        <v>3</v>
      </c>
      <c r="C414" s="97">
        <v>5</v>
      </c>
      <c r="D414" s="97">
        <v>6</v>
      </c>
      <c r="E414" s="97">
        <v>5</v>
      </c>
      <c r="F414" s="97">
        <v>3</v>
      </c>
      <c r="G414" s="97">
        <v>2</v>
      </c>
      <c r="H414" s="97">
        <v>3</v>
      </c>
      <c r="I414" s="278">
        <v>5</v>
      </c>
      <c r="J414" s="52"/>
      <c r="K414" s="50"/>
      <c r="L414" s="50"/>
      <c r="M414" s="50"/>
      <c r="N414" s="50"/>
    </row>
    <row r="415" spans="1:14" ht="15" thickBot="1">
      <c r="A415" s="273"/>
      <c r="B415" s="274">
        <v>7</v>
      </c>
      <c r="C415" s="274">
        <v>7</v>
      </c>
      <c r="D415" s="274">
        <v>6</v>
      </c>
      <c r="E415" s="274">
        <v>6</v>
      </c>
      <c r="F415" s="274">
        <v>7</v>
      </c>
      <c r="G415" s="274">
        <v>6</v>
      </c>
      <c r="H415" s="274">
        <v>7</v>
      </c>
      <c r="I415" s="279">
        <v>6</v>
      </c>
      <c r="J415" s="52"/>
      <c r="K415" s="50"/>
      <c r="L415" s="50"/>
      <c r="M415" s="50"/>
      <c r="N415" s="50"/>
    </row>
    <row r="419" spans="1:14" customFormat="1">
      <c r="A419" s="1" t="s">
        <v>18</v>
      </c>
    </row>
    <row r="420" spans="1:14" ht="15" thickBot="1">
      <c r="A420" s="263" t="s">
        <v>16</v>
      </c>
      <c r="B420" t="s">
        <v>141</v>
      </c>
      <c r="C420" t="s">
        <v>142</v>
      </c>
      <c r="D420" t="s">
        <v>143</v>
      </c>
      <c r="E420" t="s">
        <v>144</v>
      </c>
      <c r="F420" t="s">
        <v>145</v>
      </c>
      <c r="G420" t="s">
        <v>146</v>
      </c>
      <c r="H420" s="227" t="s">
        <v>213</v>
      </c>
      <c r="I420" t="s">
        <v>148</v>
      </c>
      <c r="J420" t="s">
        <v>149</v>
      </c>
      <c r="K420" t="s">
        <v>150</v>
      </c>
      <c r="L420" s="227" t="s">
        <v>151</v>
      </c>
      <c r="M420" t="s">
        <v>152</v>
      </c>
      <c r="N420" s="227" t="s">
        <v>153</v>
      </c>
    </row>
    <row r="421" spans="1:14" ht="15" thickBot="1">
      <c r="A421" t="s">
        <v>141</v>
      </c>
      <c r="B421" s="280">
        <f>TTEST($B$295:$I$308,B295:I308,2,2)</f>
        <v>1</v>
      </c>
      <c r="C421" s="197">
        <f>TTEST($B$295:$I$308,B309:I316,2,2)</f>
        <v>0.38695096323296274</v>
      </c>
      <c r="D421" s="199">
        <f>TTEST($B$295:$I$308,B317:I322,2,2)</f>
        <v>0.66893646045493016</v>
      </c>
      <c r="E421" s="197">
        <f>TTEST($B$295:$I$308,B323:I329,2,2)</f>
        <v>0.32572612353375363</v>
      </c>
      <c r="F421" s="196">
        <f>TTEST($B$295:$I$308,B330:I338,2,2)</f>
        <v>7.4982206486703273E-5</v>
      </c>
      <c r="G421" s="196">
        <f>TTEST($B$295:$I$308,B339:I350,2,2)</f>
        <v>5.3085043270335317E-3</v>
      </c>
      <c r="H421" s="196">
        <f>TTEST($B$295:$I$308,B351:I360,2,2)</f>
        <v>8.815400016625852E-10</v>
      </c>
      <c r="I421" s="196">
        <f>TTEST($B$295:$I$308,B361:I370,2,2)</f>
        <v>2.6350688403781192E-4</v>
      </c>
      <c r="J421" s="196">
        <f>TTEST($B$295:$I$308,B371:I381,2,2)</f>
        <v>0.10445064150961547</v>
      </c>
      <c r="K421" s="199">
        <f>TTEST($B$295:$I$308,B382:I389,2,2)</f>
        <v>0.72957976925312484</v>
      </c>
      <c r="L421" s="196">
        <f>TTEST($B$295:$I$308,B390:I399,2,2)</f>
        <v>3.1240274157977675E-8</v>
      </c>
      <c r="M421" s="196">
        <f>TTEST($B$295:$I$308,B400:I407,2,2)</f>
        <v>5.275689105792891E-3</v>
      </c>
      <c r="N421" s="196">
        <f>TTEST($B$295:$I$308,B408:I415,2,2)</f>
        <v>9.3078649439617899E-11</v>
      </c>
    </row>
    <row r="422" spans="1:14">
      <c r="A422" t="s">
        <v>142</v>
      </c>
      <c r="B422" s="192">
        <f>C421</f>
        <v>0.38695096323296274</v>
      </c>
      <c r="C422" s="281">
        <f>TTEST($B$309:$I$316,B309:I316,2,2)</f>
        <v>1</v>
      </c>
      <c r="D422" s="223">
        <f>TTEST($B$309:$I$316,B317:I322,2,2)</f>
        <v>0.72807716404410527</v>
      </c>
      <c r="E422" s="224">
        <f>TTEST($B$309:$I$316,B323:I329,2,2)</f>
        <v>0.83473150780851246</v>
      </c>
      <c r="F422" s="196">
        <f>TTEST($B$309:$I$316,B330:I338,2,2)</f>
        <v>1.984602002185819E-3</v>
      </c>
      <c r="G422" s="196">
        <f>TTEST($B$309:$I$316,B339:I350,2,2)</f>
        <v>7.5970290615146721E-2</v>
      </c>
      <c r="H422" s="196">
        <f>TTEST($B$309:$I$316,B351:I360,2,2)</f>
        <v>1.4539721157357197E-7</v>
      </c>
      <c r="I422" s="196">
        <f>TTEST($B$309:$I$316,B361:I370,2,2)</f>
        <v>5.8457963818268352E-3</v>
      </c>
      <c r="J422" s="199">
        <f>TTEST($B$309:$I$316,B371:I381,2,2)</f>
        <v>0.50825937809964716</v>
      </c>
      <c r="K422" s="199">
        <f>TTEST($B$309:$I$316,B382:I389,2,2)</f>
        <v>0.62298320209985303</v>
      </c>
      <c r="L422" s="196">
        <f>TTEST($B$309:$I$316,B390:I399,2,2)</f>
        <v>3.3257310201819982E-6</v>
      </c>
      <c r="M422" s="196">
        <f>TTEST($B$309:$I$316,B400:I407,2,2)</f>
        <v>4.7380515462828891E-2</v>
      </c>
      <c r="N422" s="196">
        <f>TTEST($B$309:$I$316,B408:I415,2,2)</f>
        <v>3.839994513315132E-9</v>
      </c>
    </row>
    <row r="423" spans="1:14">
      <c r="A423" t="s">
        <v>143</v>
      </c>
      <c r="B423" s="198">
        <f>D421</f>
        <v>0.66893646045493016</v>
      </c>
      <c r="C423" s="203">
        <f>D422</f>
        <v>0.72807716404410527</v>
      </c>
      <c r="D423" s="282">
        <f>TTEST($B$317:$I$322,B317:I322,2,2)</f>
        <v>1</v>
      </c>
      <c r="E423" s="225">
        <f t="shared" ref="E423" si="5">TTEST($B$317:$I$322,C317:J322,2,2)</f>
        <v>0.71375312389582712</v>
      </c>
      <c r="F423" s="196">
        <f>TTEST($B$317:$I$322,B330:I338,2,2)</f>
        <v>1.9999331321181495E-3</v>
      </c>
      <c r="G423" s="196">
        <f>TTEST($B$317:$I$322,B339:I350,2,2)</f>
        <v>5.1457998338847795E-2</v>
      </c>
      <c r="H423" s="196">
        <f>TTEST($B$317:$I$322,B351:I360,2,2)</f>
        <v>4.6603668252702204E-7</v>
      </c>
      <c r="I423" s="196">
        <f>TTEST($B$317:$I$322,B361:I370,2,2)</f>
        <v>4.496780906449168E-3</v>
      </c>
      <c r="J423" s="197">
        <f>TTEST($B$317:$I$322,B371:I381,2,2)</f>
        <v>0.33997870198819424</v>
      </c>
      <c r="K423" s="199">
        <f>TTEST($B$317:$I$322,B382:I389,2,2)</f>
        <v>0.91265329454089694</v>
      </c>
      <c r="L423" s="196">
        <f>TTEST($B$317:$I$322,B390:I399,2,2)</f>
        <v>6.9187466656347916E-6</v>
      </c>
      <c r="M423" s="196">
        <f>TTEST($B$317:$I$322,B400:I407,2,2)</f>
        <v>3.323684874581135E-2</v>
      </c>
      <c r="N423" s="196">
        <f>TTEST($B$317:$I$322,B408:I415,2,2)</f>
        <v>1.6951817977404083E-8</v>
      </c>
    </row>
    <row r="424" spans="1:14" ht="15" thickBot="1">
      <c r="A424" t="s">
        <v>144</v>
      </c>
      <c r="B424" s="192">
        <f>E421</f>
        <v>0.32572612353375363</v>
      </c>
      <c r="C424" s="205">
        <f>E422</f>
        <v>0.83473150780851246</v>
      </c>
      <c r="D424" s="206">
        <f>E423</f>
        <v>0.71375312389582712</v>
      </c>
      <c r="E424" s="283">
        <f>TTEST($B$323:$I$329,B323:I329,2,2)</f>
        <v>1</v>
      </c>
      <c r="F424" s="196">
        <f>TTEST($B$323:$I$329,B330:I338,2,2)</f>
        <v>1.2012289110047921E-2</v>
      </c>
      <c r="G424" s="196">
        <f>TTEST($B$323:$I$329,B339:I350,2,2)</f>
        <v>0.18124075671781092</v>
      </c>
      <c r="H424" s="196">
        <f>TTEST($B$323:$I$329,B351:I360,2,2)</f>
        <v>9.4327901733763024E-6</v>
      </c>
      <c r="I424" s="196">
        <f>TTEST($B$323:$I$329,B361:I370,2,2)</f>
        <v>2.9651174176914229E-2</v>
      </c>
      <c r="J424" s="199">
        <f>TTEST($B$323:$I$329,B371:I381,2,2)</f>
        <v>0.72066551497621689</v>
      </c>
      <c r="K424" s="196">
        <f>TTEST($B$323:$I$329,B382:I389,2,2)</f>
        <v>0.52957397820720409</v>
      </c>
      <c r="L424" s="196">
        <f>TTEST($B$323:$I$329,B390:I399,2,2)</f>
        <v>1.0253045962606922E-4</v>
      </c>
      <c r="M424" s="196">
        <f>TTEST($B$323:$I$329,B400:I407,2,2)</f>
        <v>0.13210574288733534</v>
      </c>
      <c r="N424" s="196">
        <f>TTEST($B$323:$I$329,B408:I415,2,2)</f>
        <v>8.2387300899684331E-7</v>
      </c>
    </row>
    <row r="425" spans="1:14">
      <c r="A425" t="s">
        <v>145</v>
      </c>
      <c r="B425" s="190">
        <f>F421</f>
        <v>7.4982206486703273E-5</v>
      </c>
      <c r="C425" s="190">
        <f>F422</f>
        <v>1.984602002185819E-3</v>
      </c>
      <c r="D425" s="190">
        <f>F423</f>
        <v>1.9999331321181495E-3</v>
      </c>
      <c r="E425" s="190">
        <f>F424</f>
        <v>1.2012289110047921E-2</v>
      </c>
      <c r="F425" s="281">
        <f>TTEST($B$330:$I$338,B330:I338,2,2)</f>
        <v>1</v>
      </c>
      <c r="G425" s="226">
        <f>TTEST($B$330:$I$338,B339:I350,2,2)</f>
        <v>9.8000930230768946E-2</v>
      </c>
      <c r="H425" s="226">
        <f>TTEST($B$330:$I$338,B351:I360,2,2)</f>
        <v>3.2424358024468025E-2</v>
      </c>
      <c r="I425" s="224">
        <f>TTEST($B$330:$I$338,B361:I370,2,2)</f>
        <v>0.4778725111540707</v>
      </c>
      <c r="J425" s="196">
        <f>TTEST($B$330:$I$338,B371:I381,2,2)</f>
        <v>7.4360963805471291E-3</v>
      </c>
      <c r="K425" s="196">
        <f>TTEST($B$330:$I$338,B382:I389,2,2)</f>
        <v>6.1602135229484869E-4</v>
      </c>
      <c r="L425" s="196">
        <f>TTEST($B$330:$I$338,B390:I399,2,2)</f>
        <v>0.14048132519811785</v>
      </c>
      <c r="M425" s="197">
        <f>TTEST($B$330:$I$338,B400:I407,2,2)</f>
        <v>0.21685234241276741</v>
      </c>
      <c r="N425" s="196">
        <f>TTEST($B$330:$I$338,B408:I415,2,2)</f>
        <v>4.6585513832590967E-3</v>
      </c>
    </row>
    <row r="426" spans="1:14" ht="15" thickBot="1">
      <c r="A426" t="s">
        <v>146</v>
      </c>
      <c r="B426" s="190">
        <f>G421</f>
        <v>5.3085043270335317E-3</v>
      </c>
      <c r="C426" s="192">
        <f>G422</f>
        <v>7.5970290615146721E-2</v>
      </c>
      <c r="D426" s="190">
        <f>G423</f>
        <v>5.1457998338847795E-2</v>
      </c>
      <c r="E426" s="190">
        <f>G424</f>
        <v>0.18124075671781092</v>
      </c>
      <c r="F426" s="210">
        <f>G425</f>
        <v>9.8000930230768946E-2</v>
      </c>
      <c r="G426" s="282">
        <f>TTEST($B$339:$I$350,B339:I350,2,2)</f>
        <v>1</v>
      </c>
      <c r="H426" s="196">
        <f>TTEST($B$339:$I$350,B351:I360,2,2)</f>
        <v>5.4669773461040246E-5</v>
      </c>
      <c r="I426" s="225">
        <f>TTEST($B$339:$I$350,B361:I370,2,2)</f>
        <v>0.29204628723547721</v>
      </c>
      <c r="J426" s="197">
        <f>TTEST($B$339:$I$350,B371:I381,2,2)</f>
        <v>0.23270097273213386</v>
      </c>
      <c r="K426" s="196">
        <f>TTEST($B$339:$I$350,B382:I389,2,2)</f>
        <v>2.5454174421076579E-2</v>
      </c>
      <c r="L426" s="196">
        <f>TTEST($B$339:$I$350,B390:I399,2,2)</f>
        <v>8.6362338208356975E-4</v>
      </c>
      <c r="M426" s="199">
        <f>TTEST($B$339:$I$350,B400:I407,2,2)</f>
        <v>0.73698618265637328</v>
      </c>
      <c r="N426" s="196">
        <f>TTEST($B$339:$I$350,B408:I415,2,2)</f>
        <v>2.8639647962152969E-6</v>
      </c>
    </row>
    <row r="427" spans="1:14" ht="15" thickBot="1">
      <c r="A427" s="227" t="s">
        <v>213</v>
      </c>
      <c r="B427" s="190">
        <f>H421</f>
        <v>8.815400016625852E-10</v>
      </c>
      <c r="C427" s="190">
        <f>H422</f>
        <v>1.4539721157357197E-7</v>
      </c>
      <c r="D427" s="190">
        <f>H423</f>
        <v>4.6603668252702204E-7</v>
      </c>
      <c r="E427" s="190">
        <f>H424</f>
        <v>9.4327901733763024E-6</v>
      </c>
      <c r="F427" s="212">
        <f>H425</f>
        <v>3.2424358024468025E-2</v>
      </c>
      <c r="G427" s="190">
        <f>H426</f>
        <v>5.4669773461040246E-5</v>
      </c>
      <c r="H427" s="282">
        <f>TTEST($B$351:$I$360,B351:I360,2,2)</f>
        <v>1</v>
      </c>
      <c r="I427" s="225">
        <f>TTEST($B$351:$I$360,B361:I370,2,2)</f>
        <v>1.9181726329036419E-3</v>
      </c>
      <c r="J427" s="196">
        <f>TTEST($B$351:$I$360,B371:I381,2,2)</f>
        <v>5.8276970743954654E-7</v>
      </c>
      <c r="K427" s="196">
        <f>TTEST($B$351:$I$360,B382:I389,2,2)</f>
        <v>3.9719158504119041E-8</v>
      </c>
      <c r="L427" s="229">
        <f>TTEST($B$351:$I$360,B390:I399,2,2)</f>
        <v>0.47609497014612956</v>
      </c>
      <c r="M427" s="196">
        <f>TTEST($B$351:$I$360,B400:I407,2,2)</f>
        <v>5.4092408908443473E-4</v>
      </c>
      <c r="N427" s="230">
        <f>TTEST($B$351:$I$360,B408:I415,2,2)</f>
        <v>0.43727726563095393</v>
      </c>
    </row>
    <row r="428" spans="1:14" ht="15" thickBot="1">
      <c r="A428" t="s">
        <v>148</v>
      </c>
      <c r="B428" s="190">
        <f>I421</f>
        <v>2.6350688403781192E-4</v>
      </c>
      <c r="C428" s="190">
        <f>I422</f>
        <v>5.8457963818268352E-3</v>
      </c>
      <c r="D428" s="190">
        <f>I423</f>
        <v>4.496780906449168E-3</v>
      </c>
      <c r="E428" s="190">
        <f>I424</f>
        <v>2.9651174176914229E-2</v>
      </c>
      <c r="F428" s="214">
        <f>I425</f>
        <v>0.4778725111540707</v>
      </c>
      <c r="G428" s="215">
        <f>I426</f>
        <v>0.29204628723547721</v>
      </c>
      <c r="H428" s="216">
        <f>I427</f>
        <v>1.9181726329036419E-3</v>
      </c>
      <c r="I428" s="283">
        <f>TTEST($B$361:$I$370,B361:I370,2,2)</f>
        <v>1</v>
      </c>
      <c r="J428" s="196">
        <f>TTEST($B$361:$I$370,B371:I381,2,2)</f>
        <v>2.6859662943825077E-2</v>
      </c>
      <c r="K428" s="196">
        <f>TTEST($B$361:$I$370,B382:I389,2,2)</f>
        <v>1.655040687626376E-3</v>
      </c>
      <c r="L428" s="196">
        <f>TTEST($B$361:$I$370,B390:I399,2,2)</f>
        <v>1.7553359399109264E-2</v>
      </c>
      <c r="M428" s="199">
        <f>TTEST($B$361:$I$370,B400:I407,2,2)</f>
        <v>0.51493241378601828</v>
      </c>
      <c r="N428" s="196">
        <f>TTEST($B$361:$I$370,B408:I415,2,2)</f>
        <v>1.0068983839705017E-4</v>
      </c>
    </row>
    <row r="429" spans="1:14">
      <c r="A429" t="s">
        <v>149</v>
      </c>
      <c r="B429" s="190">
        <f>J421</f>
        <v>0.10445064150961547</v>
      </c>
      <c r="C429" s="191">
        <f>J422</f>
        <v>0.50825937809964716</v>
      </c>
      <c r="D429" s="191">
        <f>J423</f>
        <v>0.33997870198819424</v>
      </c>
      <c r="E429" s="198">
        <f>J424</f>
        <v>0.72066551497621689</v>
      </c>
      <c r="F429" s="190">
        <f>J425</f>
        <v>7.4360963805471291E-3</v>
      </c>
      <c r="G429" s="193">
        <f>J426</f>
        <v>0.23270097273213386</v>
      </c>
      <c r="H429" s="190">
        <f>J427</f>
        <v>5.8276970743954654E-7</v>
      </c>
      <c r="I429" s="190">
        <f>J428</f>
        <v>2.6859662943825077E-2</v>
      </c>
      <c r="J429" s="281">
        <f>TTEST($B$371:$I$381,B371:I381,2,2)</f>
        <v>1</v>
      </c>
      <c r="K429" s="226">
        <f>TTEST($B$371:$I$381,B382:I389,2,2)</f>
        <v>0.24666826528489327</v>
      </c>
      <c r="L429" s="224">
        <f>TTEST($B$371:$I$381,B390:I399,2,2)</f>
        <v>1.4714079589271448E-5</v>
      </c>
      <c r="M429" s="196">
        <f>TTEST($B$371:$I$381,B400:I407,2,2)</f>
        <v>0.15362487960775784</v>
      </c>
      <c r="N429" s="196">
        <f>TTEST($B$371:$I$381,B408:I415,2,2)</f>
        <v>2.2717939459383067E-8</v>
      </c>
    </row>
    <row r="430" spans="1:14" ht="15" thickBot="1">
      <c r="A430" t="s">
        <v>150</v>
      </c>
      <c r="B430" s="198">
        <f>K421</f>
        <v>0.72957976925312484</v>
      </c>
      <c r="C430" s="198">
        <f>K422</f>
        <v>0.62298320209985303</v>
      </c>
      <c r="D430" s="198">
        <f>K423</f>
        <v>0.91265329454089694</v>
      </c>
      <c r="E430" s="191">
        <f>K424</f>
        <v>0.52957397820720409</v>
      </c>
      <c r="F430" s="190">
        <f>K425</f>
        <v>6.1602135229484869E-4</v>
      </c>
      <c r="G430" s="190">
        <f>K426</f>
        <v>2.5454174421076579E-2</v>
      </c>
      <c r="H430" s="190">
        <f>K427</f>
        <v>3.9719158504119041E-8</v>
      </c>
      <c r="I430" s="190">
        <f>K428</f>
        <v>1.655040687626376E-3</v>
      </c>
      <c r="J430" s="210">
        <f>K429</f>
        <v>0.24666826528489327</v>
      </c>
      <c r="K430" s="282">
        <f>TTEST($B$382:$I$389,B382:I389,2,2)</f>
        <v>1</v>
      </c>
      <c r="L430" s="225">
        <f>TTEST($B$382:$I$389,B390:I399,2,2)</f>
        <v>8.6916035925479308E-7</v>
      </c>
      <c r="M430" s="196">
        <f>TTEST($B$382:$I$389,B400:I407,2,2)</f>
        <v>1.7781325309365922E-2</v>
      </c>
      <c r="N430" s="196">
        <f>TTEST($B$382:$I$389,B408:I415,2,2)</f>
        <v>1.7493488657517942E-9</v>
      </c>
    </row>
    <row r="431" spans="1:14" ht="15" thickBot="1">
      <c r="A431" s="227" t="s">
        <v>151</v>
      </c>
      <c r="B431" s="190">
        <f>L421</f>
        <v>3.1240274157977675E-8</v>
      </c>
      <c r="C431" s="190">
        <f>L422</f>
        <v>3.3257310201819982E-6</v>
      </c>
      <c r="D431" s="190">
        <f>L423</f>
        <v>6.9187466656347916E-6</v>
      </c>
      <c r="E431" s="190">
        <f>L424</f>
        <v>1.0253045962606922E-4</v>
      </c>
      <c r="F431" s="190">
        <f>L425</f>
        <v>0.14048132519811785</v>
      </c>
      <c r="G431" s="190">
        <f>L426</f>
        <v>8.6362338208356975E-4</v>
      </c>
      <c r="H431" s="221">
        <f>L427</f>
        <v>0.47609497014612956</v>
      </c>
      <c r="I431" s="190">
        <f>L428</f>
        <v>1.7553359399109264E-2</v>
      </c>
      <c r="J431" s="219">
        <f>L429</f>
        <v>1.4714079589271448E-5</v>
      </c>
      <c r="K431" s="216">
        <f>L430</f>
        <v>8.6916035925479308E-7</v>
      </c>
      <c r="L431" s="283">
        <f>TTEST($B$390:$I$399,B390:I399,2,2)</f>
        <v>1</v>
      </c>
      <c r="M431" s="196">
        <f>TTEST($B$390:$I$399,B400:I407,2,2)</f>
        <v>5.194792990782791E-3</v>
      </c>
      <c r="N431" s="230">
        <f>TTEST($B$390:$I$399,B408:I415,2,2)</f>
        <v>0.13880580077821603</v>
      </c>
    </row>
    <row r="432" spans="1:14" ht="15" thickBot="1">
      <c r="A432" t="s">
        <v>152</v>
      </c>
      <c r="B432" s="190">
        <f>M421</f>
        <v>5.275689105792891E-3</v>
      </c>
      <c r="C432" s="190">
        <f>M422</f>
        <v>4.7380515462828891E-2</v>
      </c>
      <c r="D432" s="190">
        <f>M423</f>
        <v>3.323684874581135E-2</v>
      </c>
      <c r="E432" s="190">
        <f>M424</f>
        <v>0.13210574288733534</v>
      </c>
      <c r="F432" s="194">
        <f>M425</f>
        <v>0.21685234241276741</v>
      </c>
      <c r="G432" s="200">
        <f>M426</f>
        <v>0.73698618265637328</v>
      </c>
      <c r="H432" s="190">
        <f>M427</f>
        <v>5.4092408908443473E-4</v>
      </c>
      <c r="I432" s="191">
        <f>M428</f>
        <v>0.51493241378601828</v>
      </c>
      <c r="J432" s="190">
        <f>M429</f>
        <v>0.15362487960775784</v>
      </c>
      <c r="K432" s="190">
        <f>M430</f>
        <v>1.7781325309365922E-2</v>
      </c>
      <c r="L432" s="190">
        <f>M431</f>
        <v>5.194792990782791E-3</v>
      </c>
      <c r="M432" s="281">
        <f>TTEST($B$400:$I$407,B400:I407,2,2)</f>
        <v>1</v>
      </c>
      <c r="N432" s="225">
        <f>TTEST($B$400:$I$407,B408:I415,2,2)</f>
        <v>2.592773784466504E-5</v>
      </c>
    </row>
    <row r="433" spans="1:14" ht="15" thickBot="1">
      <c r="A433" s="227" t="s">
        <v>153</v>
      </c>
      <c r="B433" s="190">
        <f>N421</f>
        <v>9.3078649439617899E-11</v>
      </c>
      <c r="C433" s="190">
        <f>N422</f>
        <v>3.839994513315132E-9</v>
      </c>
      <c r="D433" s="190">
        <f>N423</f>
        <v>1.6951817977404083E-8</v>
      </c>
      <c r="E433" s="190">
        <f>N424</f>
        <v>8.2387300899684331E-7</v>
      </c>
      <c r="F433" s="190">
        <f>N425</f>
        <v>4.6585513832590967E-3</v>
      </c>
      <c r="G433" s="190">
        <f>N426</f>
        <v>2.8639647962152969E-6</v>
      </c>
      <c r="H433" s="228">
        <f>N427</f>
        <v>0.43727726563095393</v>
      </c>
      <c r="I433" s="190">
        <f>N428</f>
        <v>1.0068983839705017E-4</v>
      </c>
      <c r="J433" s="190">
        <f>N429</f>
        <v>2.2717939459383067E-8</v>
      </c>
      <c r="K433" s="190">
        <f>N430</f>
        <v>1.7493488657517942E-9</v>
      </c>
      <c r="L433" s="222">
        <f>N431</f>
        <v>0.13880580077821603</v>
      </c>
      <c r="M433" s="216">
        <f>N432</f>
        <v>2.592773784466504E-5</v>
      </c>
      <c r="N433" s="283">
        <f>TTEST($B$408:$I$415,B408:I415,2,2)</f>
        <v>1</v>
      </c>
    </row>
  </sheetData>
  <sheetCalcPr fullCalcOnLoad="1"/>
  <sortState ref="B33:C40">
    <sortCondition ref="C33:C40"/>
  </sortState>
  <mergeCells count="6">
    <mergeCell ref="A3:I3"/>
    <mergeCell ref="A31:I31"/>
    <mergeCell ref="A47:I47"/>
    <mergeCell ref="A61:I61"/>
    <mergeCell ref="A75:I75"/>
    <mergeCell ref="A292:H292"/>
  </mergeCells>
  <phoneticPr fontId="4" type="noConversion"/>
  <pageMargins left="0.75000000000000011" right="0.75000000000000011" top="1" bottom="1" header="0.5" footer="0.5"/>
  <pageSetup paperSize="0" orientation="landscape" horizontalDpi="4294967292" verticalDpi="4294967292"/>
  <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AS60"/>
  <sheetViews>
    <sheetView topLeftCell="A13" zoomScaleNormal="85" zoomScalePageLayoutView="85" workbookViewId="0">
      <selection activeCell="C54" sqref="C54"/>
    </sheetView>
  </sheetViews>
  <sheetFormatPr baseColWidth="10" defaultRowHeight="14"/>
  <cols>
    <col min="2" max="2" width="21.33203125" customWidth="1"/>
    <col min="3" max="3" width="13.5" bestFit="1" customWidth="1"/>
    <col min="4" max="8" width="12.1640625" bestFit="1" customWidth="1"/>
    <col min="9" max="9" width="13.83203125" bestFit="1" customWidth="1"/>
    <col min="10" max="10" width="17.83203125" bestFit="1" customWidth="1"/>
    <col min="12" max="12" width="12.1640625" customWidth="1"/>
    <col min="13" max="13" width="4.6640625" customWidth="1"/>
    <col min="14" max="14" width="3.83203125" customWidth="1"/>
    <col min="15" max="15" width="6" customWidth="1"/>
    <col min="16" max="16" width="4.83203125" customWidth="1"/>
    <col min="17" max="17" width="5.6640625" customWidth="1"/>
    <col min="18" max="18" width="3.5" customWidth="1"/>
    <col min="19" max="19" width="4" customWidth="1"/>
    <col min="22" max="29" width="5.1640625" customWidth="1"/>
    <col min="30" max="36" width="5" customWidth="1"/>
    <col min="37" max="37" width="12.1640625" bestFit="1" customWidth="1"/>
    <col min="38" max="38" width="5.33203125" customWidth="1"/>
    <col min="39" max="39" width="5" customWidth="1"/>
    <col min="40" max="40" width="6" customWidth="1"/>
    <col min="41" max="41" width="3.6640625" customWidth="1"/>
    <col min="42" max="42" width="4.33203125" customWidth="1"/>
    <col min="43" max="43" width="4.83203125" customWidth="1"/>
    <col min="44" max="44" width="4.33203125" customWidth="1"/>
    <col min="45" max="45" width="4" customWidth="1"/>
  </cols>
  <sheetData>
    <row r="1" spans="1:38">
      <c r="B1" t="s">
        <v>93</v>
      </c>
      <c r="C1">
        <v>14</v>
      </c>
      <c r="D1">
        <v>14</v>
      </c>
      <c r="E1">
        <v>14</v>
      </c>
      <c r="F1">
        <v>14</v>
      </c>
      <c r="G1">
        <v>14</v>
      </c>
      <c r="H1">
        <v>14</v>
      </c>
      <c r="I1">
        <v>14</v>
      </c>
      <c r="J1">
        <v>14</v>
      </c>
    </row>
    <row r="2" spans="1:38" s="73" customFormat="1">
      <c r="A2" s="72" t="s">
        <v>154</v>
      </c>
      <c r="C2" s="86">
        <f>Gewichte!E38</f>
        <v>0.125</v>
      </c>
      <c r="D2" s="86">
        <f>Gewichte!E39</f>
        <v>4.1666666666666664E-2</v>
      </c>
      <c r="E2" s="86">
        <f>Gewichte!E40</f>
        <v>0.20833333333333337</v>
      </c>
      <c r="F2" s="86">
        <f>Gewichte!E41</f>
        <v>0.16666666666666666</v>
      </c>
      <c r="G2" s="86">
        <f>Gewichte!E42</f>
        <v>0.20833333333333337</v>
      </c>
      <c r="H2" s="86">
        <f>Gewichte!E43</f>
        <v>8.3333333333333329E-2</v>
      </c>
      <c r="I2" s="86">
        <f>Gewichte!E44</f>
        <v>0.16666666666666666</v>
      </c>
      <c r="J2" s="86">
        <f>Gewichte!E45</f>
        <v>8.3333333333333329E-2</v>
      </c>
    </row>
    <row r="3" spans="1:38" s="73" customFormat="1">
      <c r="A3" s="72" t="s">
        <v>156</v>
      </c>
      <c r="C3" s="86">
        <f>Gewichte!R7</f>
        <v>0.11945746282702803</v>
      </c>
      <c r="D3" s="86">
        <f>Gewichte!R8</f>
        <v>0.10107095802747977</v>
      </c>
      <c r="E3" s="86">
        <f>Gewichte!R9</f>
        <v>0.19117730095990965</v>
      </c>
      <c r="F3" s="86">
        <f>Gewichte!R10</f>
        <v>9.4749200075287032E-2</v>
      </c>
      <c r="G3" s="86">
        <f>Gewichte!R11</f>
        <v>0.17197910784867307</v>
      </c>
      <c r="H3" s="86">
        <f>Gewichte!R12</f>
        <v>0.10362365894974589</v>
      </c>
      <c r="I3" s="86">
        <f>Gewichte!R13</f>
        <v>0.12552936194240541</v>
      </c>
      <c r="J3" s="86">
        <f>Gewichte!R14</f>
        <v>9.2412949369471115E-2</v>
      </c>
    </row>
    <row r="4" spans="1:38" ht="15" thickBot="1">
      <c r="C4" s="1"/>
    </row>
    <row r="5" spans="1:38" ht="16" thickTop="1" thickBot="1">
      <c r="B5" s="1" t="s">
        <v>121</v>
      </c>
      <c r="C5" s="34" t="s">
        <v>76</v>
      </c>
      <c r="D5" s="35" t="s">
        <v>79</v>
      </c>
      <c r="E5" s="35" t="s">
        <v>74</v>
      </c>
      <c r="F5" s="35" t="s">
        <v>83</v>
      </c>
      <c r="G5" s="35" t="s">
        <v>85</v>
      </c>
      <c r="H5" s="36" t="s">
        <v>87</v>
      </c>
      <c r="I5" s="35" t="s">
        <v>89</v>
      </c>
      <c r="J5" s="37" t="s">
        <v>91</v>
      </c>
      <c r="L5" s="48" t="s">
        <v>122</v>
      </c>
      <c r="T5" s="48" t="s">
        <v>123</v>
      </c>
      <c r="U5" s="48" t="s">
        <v>99</v>
      </c>
      <c r="V5" s="48" t="s">
        <v>124</v>
      </c>
      <c r="AD5" s="48" t="s">
        <v>125</v>
      </c>
      <c r="AE5" t="s">
        <v>126</v>
      </c>
      <c r="AF5" t="s">
        <v>46</v>
      </c>
      <c r="AL5" s="48" t="s">
        <v>99</v>
      </c>
    </row>
    <row r="6" spans="1:38" ht="15" thickTop="1">
      <c r="C6" s="38">
        <v>6</v>
      </c>
      <c r="D6" s="38">
        <v>5</v>
      </c>
      <c r="E6" s="38">
        <v>4</v>
      </c>
      <c r="F6" s="38">
        <v>5</v>
      </c>
      <c r="G6" s="38">
        <v>5</v>
      </c>
      <c r="H6" s="38">
        <v>5</v>
      </c>
      <c r="I6" s="38"/>
      <c r="J6" s="38">
        <v>1</v>
      </c>
      <c r="L6" s="39">
        <v>1</v>
      </c>
      <c r="T6" s="39">
        <v>1</v>
      </c>
      <c r="U6" s="39">
        <v>1</v>
      </c>
      <c r="V6" s="39">
        <v>0</v>
      </c>
      <c r="AD6" s="39">
        <v>0</v>
      </c>
      <c r="AF6" t="s">
        <v>47</v>
      </c>
      <c r="AL6" s="39">
        <v>1</v>
      </c>
    </row>
    <row r="7" spans="1:38">
      <c r="C7" s="39">
        <v>4</v>
      </c>
      <c r="D7" s="39">
        <v>5</v>
      </c>
      <c r="E7" s="39">
        <v>3</v>
      </c>
      <c r="F7" s="39">
        <v>5</v>
      </c>
      <c r="G7" s="39"/>
      <c r="H7" s="39"/>
      <c r="I7" s="39"/>
      <c r="J7" s="39">
        <v>1</v>
      </c>
      <c r="L7" s="39">
        <v>0</v>
      </c>
      <c r="T7" s="39"/>
      <c r="U7" s="39">
        <v>1</v>
      </c>
      <c r="V7" s="39">
        <v>0</v>
      </c>
      <c r="AD7" s="39">
        <v>0</v>
      </c>
      <c r="AF7" t="s">
        <v>205</v>
      </c>
      <c r="AL7" s="39">
        <v>1</v>
      </c>
    </row>
    <row r="8" spans="1:38">
      <c r="C8" s="39">
        <v>6</v>
      </c>
      <c r="D8" s="39">
        <v>1</v>
      </c>
      <c r="E8" s="39">
        <v>5</v>
      </c>
      <c r="F8" s="39">
        <v>3</v>
      </c>
      <c r="G8" s="39">
        <v>4</v>
      </c>
      <c r="H8" s="39">
        <v>5</v>
      </c>
      <c r="I8" s="39">
        <v>1</v>
      </c>
      <c r="J8" s="39">
        <v>1</v>
      </c>
      <c r="L8" s="39">
        <v>1</v>
      </c>
      <c r="T8" s="39"/>
      <c r="U8" s="39"/>
      <c r="V8" s="39">
        <v>0</v>
      </c>
      <c r="AD8" s="39">
        <v>0</v>
      </c>
      <c r="AF8" t="s">
        <v>206</v>
      </c>
      <c r="AL8" s="39">
        <v>0</v>
      </c>
    </row>
    <row r="9" spans="1:38">
      <c r="C9" s="39">
        <v>6</v>
      </c>
      <c r="D9" s="39">
        <v>3</v>
      </c>
      <c r="E9" s="39">
        <v>6</v>
      </c>
      <c r="F9" s="39">
        <v>4</v>
      </c>
      <c r="G9" s="39">
        <v>2</v>
      </c>
      <c r="H9" s="39">
        <v>2</v>
      </c>
      <c r="I9" s="39">
        <v>1</v>
      </c>
      <c r="J9" s="39">
        <v>2</v>
      </c>
      <c r="L9" s="39">
        <v>1</v>
      </c>
      <c r="T9" s="39"/>
      <c r="U9" s="39"/>
      <c r="V9" s="39">
        <v>0</v>
      </c>
      <c r="AD9" s="39">
        <v>0</v>
      </c>
      <c r="AF9" t="s">
        <v>128</v>
      </c>
      <c r="AL9" s="39">
        <v>0</v>
      </c>
    </row>
    <row r="10" spans="1:38">
      <c r="C10" s="39">
        <v>5</v>
      </c>
      <c r="D10" s="39">
        <v>3</v>
      </c>
      <c r="E10" s="39">
        <v>3</v>
      </c>
      <c r="F10" s="39">
        <v>5</v>
      </c>
      <c r="G10" s="39">
        <v>3</v>
      </c>
      <c r="H10" s="39">
        <v>3</v>
      </c>
      <c r="I10" s="39">
        <v>6</v>
      </c>
      <c r="J10" s="39">
        <v>6</v>
      </c>
      <c r="L10" s="39">
        <v>0</v>
      </c>
      <c r="T10" s="39"/>
      <c r="U10" s="39"/>
      <c r="V10" s="39">
        <v>0</v>
      </c>
      <c r="AD10" s="39">
        <v>1</v>
      </c>
      <c r="AL10" s="39">
        <v>0</v>
      </c>
    </row>
    <row r="11" spans="1:38">
      <c r="C11" s="39">
        <v>6</v>
      </c>
      <c r="D11" s="39">
        <v>3</v>
      </c>
      <c r="E11" s="39">
        <v>3</v>
      </c>
      <c r="F11" s="39">
        <v>4</v>
      </c>
      <c r="G11" s="39">
        <v>3</v>
      </c>
      <c r="H11" s="39">
        <v>2</v>
      </c>
      <c r="I11" s="39">
        <v>4</v>
      </c>
      <c r="J11" s="39">
        <v>2</v>
      </c>
      <c r="L11" s="39">
        <v>1</v>
      </c>
      <c r="T11" s="39"/>
      <c r="U11" s="39"/>
      <c r="V11" s="39">
        <v>0</v>
      </c>
      <c r="AD11" s="39">
        <v>0</v>
      </c>
      <c r="AL11" s="39">
        <v>0</v>
      </c>
    </row>
    <row r="12" spans="1:38">
      <c r="C12" s="39">
        <v>6</v>
      </c>
      <c r="D12" s="39">
        <v>4</v>
      </c>
      <c r="E12" s="39"/>
      <c r="F12" s="39"/>
      <c r="G12" s="39">
        <v>3</v>
      </c>
      <c r="H12" s="39"/>
      <c r="I12" s="39">
        <v>6</v>
      </c>
      <c r="J12" s="39">
        <v>5</v>
      </c>
      <c r="L12" s="39">
        <v>0</v>
      </c>
      <c r="T12" s="39"/>
      <c r="U12" s="39"/>
      <c r="V12" s="39">
        <v>0</v>
      </c>
      <c r="AD12" s="39">
        <v>0</v>
      </c>
      <c r="AL12" s="39">
        <v>0</v>
      </c>
    </row>
    <row r="13" spans="1:38">
      <c r="C13" s="39">
        <v>4</v>
      </c>
      <c r="D13" s="39">
        <v>3</v>
      </c>
      <c r="E13" s="39"/>
      <c r="F13" s="39">
        <v>6</v>
      </c>
      <c r="G13" s="39"/>
      <c r="H13" s="39"/>
      <c r="I13" s="39">
        <v>6</v>
      </c>
      <c r="J13" s="39">
        <v>2</v>
      </c>
      <c r="L13" s="39">
        <v>1</v>
      </c>
      <c r="T13" s="39">
        <v>1</v>
      </c>
      <c r="U13" s="39">
        <v>1</v>
      </c>
      <c r="V13" s="39">
        <v>1</v>
      </c>
      <c r="W13" s="20"/>
      <c r="AD13" s="39">
        <v>1</v>
      </c>
      <c r="AL13" s="39">
        <v>1</v>
      </c>
    </row>
    <row r="14" spans="1:38">
      <c r="C14" s="39">
        <v>6</v>
      </c>
      <c r="D14" s="39">
        <v>4</v>
      </c>
      <c r="E14" s="39">
        <v>6</v>
      </c>
      <c r="F14" s="39">
        <v>6</v>
      </c>
      <c r="G14" s="39">
        <v>2</v>
      </c>
      <c r="H14" s="39">
        <v>2</v>
      </c>
      <c r="I14" s="39">
        <v>4</v>
      </c>
      <c r="J14" s="39">
        <v>1</v>
      </c>
      <c r="L14" s="39">
        <v>1</v>
      </c>
      <c r="T14" s="39">
        <v>1</v>
      </c>
      <c r="U14" s="39">
        <v>1</v>
      </c>
      <c r="V14" s="39">
        <v>0</v>
      </c>
      <c r="AD14" s="39">
        <v>0</v>
      </c>
      <c r="AL14" s="39">
        <v>1</v>
      </c>
    </row>
    <row r="15" spans="1:38">
      <c r="C15" s="39">
        <v>2</v>
      </c>
      <c r="D15" s="39">
        <v>4</v>
      </c>
      <c r="E15" s="39">
        <v>6</v>
      </c>
      <c r="F15" s="39">
        <v>6</v>
      </c>
      <c r="G15" s="39">
        <v>3</v>
      </c>
      <c r="H15" s="39">
        <v>4</v>
      </c>
      <c r="I15" s="39">
        <v>6</v>
      </c>
      <c r="J15" s="39">
        <v>4</v>
      </c>
      <c r="L15" s="39">
        <v>1</v>
      </c>
      <c r="T15" s="39"/>
      <c r="U15" s="39">
        <v>1</v>
      </c>
      <c r="V15" s="39">
        <v>0</v>
      </c>
      <c r="AD15" s="39">
        <v>0</v>
      </c>
      <c r="AL15" s="39">
        <v>1</v>
      </c>
    </row>
    <row r="16" spans="1:38">
      <c r="C16" s="39">
        <v>3</v>
      </c>
      <c r="D16" s="39">
        <v>4</v>
      </c>
      <c r="E16" s="39">
        <v>5</v>
      </c>
      <c r="F16" s="39">
        <v>5</v>
      </c>
      <c r="G16" s="39">
        <v>2</v>
      </c>
      <c r="H16" s="39">
        <v>3</v>
      </c>
      <c r="I16" s="39">
        <v>5</v>
      </c>
      <c r="J16" s="39">
        <v>2</v>
      </c>
      <c r="L16" s="39">
        <v>0</v>
      </c>
      <c r="T16" s="39"/>
      <c r="U16" s="39"/>
      <c r="V16" s="39">
        <v>1</v>
      </c>
      <c r="AD16" s="39">
        <v>0</v>
      </c>
      <c r="AL16" s="39">
        <v>0</v>
      </c>
    </row>
    <row r="17" spans="1:45">
      <c r="C17" s="39">
        <v>6</v>
      </c>
      <c r="D17" s="39">
        <v>4</v>
      </c>
      <c r="E17" s="39">
        <v>6</v>
      </c>
      <c r="F17" s="39">
        <v>7</v>
      </c>
      <c r="G17" s="39">
        <v>5</v>
      </c>
      <c r="H17" s="39">
        <v>3</v>
      </c>
      <c r="I17" s="39">
        <v>4</v>
      </c>
      <c r="J17" s="39">
        <v>3</v>
      </c>
      <c r="L17" s="39">
        <v>0</v>
      </c>
      <c r="T17" s="39"/>
      <c r="U17" s="39"/>
      <c r="V17" s="39">
        <v>1</v>
      </c>
      <c r="AD17" s="39">
        <v>0</v>
      </c>
      <c r="AL17" s="39">
        <v>0</v>
      </c>
    </row>
    <row r="18" spans="1:45">
      <c r="C18" s="39">
        <v>4</v>
      </c>
      <c r="D18" s="39">
        <v>6</v>
      </c>
      <c r="E18" s="39">
        <v>5</v>
      </c>
      <c r="F18" s="39">
        <v>3</v>
      </c>
      <c r="G18" s="39">
        <v>4</v>
      </c>
      <c r="H18" s="39">
        <v>5</v>
      </c>
      <c r="I18" s="39">
        <v>6</v>
      </c>
      <c r="J18" s="39">
        <v>2</v>
      </c>
      <c r="L18" s="39">
        <v>0</v>
      </c>
      <c r="T18" s="39"/>
      <c r="U18" s="39"/>
      <c r="V18" s="39">
        <v>0</v>
      </c>
      <c r="AD18" s="39">
        <v>1</v>
      </c>
      <c r="AL18" s="39">
        <v>0</v>
      </c>
    </row>
    <row r="19" spans="1:45" ht="15" thickBot="1">
      <c r="C19" s="40">
        <v>5</v>
      </c>
      <c r="D19" s="40">
        <v>5</v>
      </c>
      <c r="E19" s="40">
        <v>6</v>
      </c>
      <c r="F19" s="40">
        <v>6</v>
      </c>
      <c r="G19" s="40">
        <v>7</v>
      </c>
      <c r="H19" s="40">
        <v>4</v>
      </c>
      <c r="I19" s="40">
        <v>6</v>
      </c>
      <c r="J19" s="40">
        <v>1</v>
      </c>
      <c r="L19" s="40">
        <v>1</v>
      </c>
      <c r="T19" s="39">
        <v>1</v>
      </c>
      <c r="U19" s="39"/>
      <c r="V19" s="40">
        <v>0</v>
      </c>
      <c r="AD19" s="40">
        <v>0</v>
      </c>
      <c r="AL19" s="39">
        <v>0</v>
      </c>
    </row>
    <row r="20" spans="1:45" s="78" customFormat="1" ht="16" thickTop="1" thickBot="1">
      <c r="A20" s="71" t="s">
        <v>108</v>
      </c>
      <c r="C20" s="135">
        <f t="shared" ref="C20:I20" si="0">AVERAGE(C6:C19)</f>
        <v>4.9285714285714288</v>
      </c>
      <c r="D20" s="135">
        <f t="shared" si="0"/>
        <v>3.8571428571428572</v>
      </c>
      <c r="E20" s="135">
        <f>AVERAGE(E6:E19)</f>
        <v>4.833333333333333</v>
      </c>
      <c r="F20" s="135">
        <f t="shared" si="0"/>
        <v>5</v>
      </c>
      <c r="G20" s="135">
        <f t="shared" si="0"/>
        <v>3.5833333333333335</v>
      </c>
      <c r="H20" s="135">
        <f>AVERAGE(H6:H19)</f>
        <v>3.4545454545454546</v>
      </c>
      <c r="I20" s="135">
        <f t="shared" si="0"/>
        <v>4.583333333333333</v>
      </c>
      <c r="J20" s="135">
        <f t="shared" ref="J20" si="1">SUM(J6:J19)/J1</f>
        <v>2.3571428571428572</v>
      </c>
      <c r="K20" s="83"/>
      <c r="L20" s="107">
        <f>IF(AND($L6,65)=TRUE,C6)</f>
        <v>6</v>
      </c>
      <c r="M20" s="108">
        <f t="shared" ref="M20:S33" si="2">IF(AND($L6,65)=TRUE,D6)</f>
        <v>5</v>
      </c>
      <c r="N20" s="108">
        <f t="shared" si="2"/>
        <v>4</v>
      </c>
      <c r="O20" s="108">
        <f t="shared" si="2"/>
        <v>5</v>
      </c>
      <c r="P20" s="108">
        <f t="shared" si="2"/>
        <v>5</v>
      </c>
      <c r="Q20" s="108">
        <f t="shared" si="2"/>
        <v>5</v>
      </c>
      <c r="R20" s="108"/>
      <c r="S20" s="109">
        <f t="shared" si="2"/>
        <v>1</v>
      </c>
      <c r="V20" s="107" t="b">
        <f>IF(AND($V6,C6)=TRUE,C6)</f>
        <v>0</v>
      </c>
      <c r="W20" s="108" t="b">
        <f>IF(AND($V6,D6)=TRUE,D6)</f>
        <v>0</v>
      </c>
      <c r="X20" s="108" t="b">
        <f t="shared" ref="W20:AC33" si="3">IF(AND($V6,E6)=TRUE,E6)</f>
        <v>0</v>
      </c>
      <c r="Y20" s="108" t="b">
        <f t="shared" si="3"/>
        <v>0</v>
      </c>
      <c r="Z20" s="108" t="b">
        <f t="shared" si="3"/>
        <v>0</v>
      </c>
      <c r="AA20" s="108" t="b">
        <f t="shared" si="3"/>
        <v>0</v>
      </c>
      <c r="AB20" s="108" t="b">
        <f t="shared" si="3"/>
        <v>0</v>
      </c>
      <c r="AC20" s="108" t="b">
        <f t="shared" si="3"/>
        <v>0</v>
      </c>
      <c r="AD20" s="107" t="b">
        <f>IF(AND($AD6,C6)=TRUE,C6)</f>
        <v>0</v>
      </c>
      <c r="AE20" s="108" t="b">
        <f t="shared" ref="AE20:AK33" si="4">IF(AND($AD6,D6)=TRUE,D6)</f>
        <v>0</v>
      </c>
      <c r="AF20" s="108" t="b">
        <f t="shared" si="4"/>
        <v>0</v>
      </c>
      <c r="AG20" s="108" t="b">
        <f t="shared" si="4"/>
        <v>0</v>
      </c>
      <c r="AH20" s="108" t="b">
        <f t="shared" si="4"/>
        <v>0</v>
      </c>
      <c r="AI20" s="108" t="b">
        <f t="shared" si="4"/>
        <v>0</v>
      </c>
      <c r="AJ20" s="108" t="b">
        <f t="shared" si="4"/>
        <v>0</v>
      </c>
      <c r="AK20" s="109" t="b">
        <f t="shared" si="4"/>
        <v>0</v>
      </c>
      <c r="AL20" s="107">
        <f t="shared" ref="AL20:AQ20" si="5">IF(AND($AL6,C6)=TRUE,C6)</f>
        <v>6</v>
      </c>
      <c r="AM20" s="108">
        <f t="shared" si="5"/>
        <v>5</v>
      </c>
      <c r="AN20" s="108">
        <f t="shared" si="5"/>
        <v>4</v>
      </c>
      <c r="AO20" s="108">
        <f t="shared" si="5"/>
        <v>5</v>
      </c>
      <c r="AP20" s="108">
        <f t="shared" si="5"/>
        <v>5</v>
      </c>
      <c r="AQ20" s="108">
        <f t="shared" si="5"/>
        <v>5</v>
      </c>
      <c r="AR20" s="108"/>
      <c r="AS20" s="109">
        <f>IF(AND($AL6,J6)=TRUE,J6)</f>
        <v>1</v>
      </c>
    </row>
    <row r="21" spans="1:45" s="78" customFormat="1" ht="16" thickTop="1" thickBot="1">
      <c r="A21" s="71" t="s">
        <v>136</v>
      </c>
      <c r="C21" s="135">
        <f>STDEV(C6:C19)</f>
        <v>1.3280573269766125</v>
      </c>
      <c r="D21" s="135">
        <f t="shared" ref="D21:J21" si="6">STDEV(D6:D19)</f>
        <v>1.2314558524297641</v>
      </c>
      <c r="E21" s="135">
        <f t="shared" si="6"/>
        <v>1.2673044646258482</v>
      </c>
      <c r="F21" s="135">
        <f t="shared" si="6"/>
        <v>1.2247448713915889</v>
      </c>
      <c r="G21" s="135">
        <f t="shared" si="6"/>
        <v>1.5050420310248862</v>
      </c>
      <c r="H21" s="135">
        <f t="shared" si="6"/>
        <v>1.2135597524338355</v>
      </c>
      <c r="I21" s="135">
        <f t="shared" si="6"/>
        <v>1.8809249819912508</v>
      </c>
      <c r="J21" s="135">
        <f t="shared" si="6"/>
        <v>1.5984195491000022</v>
      </c>
      <c r="K21" s="83"/>
      <c r="L21" s="110" t="b">
        <f t="shared" ref="L21:L33" si="7">IF(AND($L7,65)=TRUE,C7)</f>
        <v>0</v>
      </c>
      <c r="M21" s="106" t="b">
        <f t="shared" si="2"/>
        <v>0</v>
      </c>
      <c r="N21" s="106" t="b">
        <f t="shared" si="2"/>
        <v>0</v>
      </c>
      <c r="O21" s="106" t="b">
        <f t="shared" si="2"/>
        <v>0</v>
      </c>
      <c r="P21" s="106" t="b">
        <f t="shared" si="2"/>
        <v>0</v>
      </c>
      <c r="Q21" s="106" t="b">
        <f t="shared" si="2"/>
        <v>0</v>
      </c>
      <c r="R21" s="106" t="b">
        <f t="shared" si="2"/>
        <v>0</v>
      </c>
      <c r="S21" s="111" t="b">
        <f t="shared" si="2"/>
        <v>0</v>
      </c>
      <c r="V21" s="110" t="b">
        <f t="shared" ref="V21:V33" si="8">IF(AND($V7,C7)=TRUE,C7)</f>
        <v>0</v>
      </c>
      <c r="W21" s="106" t="b">
        <f t="shared" si="3"/>
        <v>0</v>
      </c>
      <c r="X21" s="106" t="b">
        <f t="shared" si="3"/>
        <v>0</v>
      </c>
      <c r="Y21" s="106" t="b">
        <f t="shared" si="3"/>
        <v>0</v>
      </c>
      <c r="Z21" s="106" t="b">
        <f t="shared" si="3"/>
        <v>0</v>
      </c>
      <c r="AA21" s="106" t="b">
        <f t="shared" si="3"/>
        <v>0</v>
      </c>
      <c r="AB21" s="106" t="b">
        <f t="shared" si="3"/>
        <v>0</v>
      </c>
      <c r="AC21" s="106" t="b">
        <f t="shared" si="3"/>
        <v>0</v>
      </c>
      <c r="AD21" s="110" t="b">
        <f t="shared" ref="AD21:AD33" si="9">IF(AND($AD7,C7)=TRUE,C7)</f>
        <v>0</v>
      </c>
      <c r="AE21" s="106" t="b">
        <f t="shared" si="4"/>
        <v>0</v>
      </c>
      <c r="AF21" s="106" t="b">
        <f t="shared" si="4"/>
        <v>0</v>
      </c>
      <c r="AG21" s="106" t="b">
        <f t="shared" si="4"/>
        <v>0</v>
      </c>
      <c r="AH21" s="106" t="b">
        <f t="shared" si="4"/>
        <v>0</v>
      </c>
      <c r="AI21" s="106" t="b">
        <f t="shared" si="4"/>
        <v>0</v>
      </c>
      <c r="AJ21" s="106" t="b">
        <f t="shared" si="4"/>
        <v>0</v>
      </c>
      <c r="AK21" s="111" t="b">
        <f t="shared" si="4"/>
        <v>0</v>
      </c>
      <c r="AL21" s="107">
        <f t="shared" ref="AL21:AL33" si="10">IF(AND($AL7,C7)=TRUE,C7)</f>
        <v>4</v>
      </c>
      <c r="AM21" s="108">
        <f t="shared" ref="AM21:AM33" si="11">IF(AND($AL7,D7)=TRUE,D7)</f>
        <v>5</v>
      </c>
      <c r="AN21" s="108">
        <f t="shared" ref="AN21:AN33" si="12">IF(AND($AL7,E7)=TRUE,E7)</f>
        <v>3</v>
      </c>
      <c r="AO21" s="108">
        <f t="shared" ref="AO21:AO33" si="13">IF(AND($AL7,F7)=TRUE,F7)</f>
        <v>5</v>
      </c>
      <c r="AP21" s="108"/>
      <c r="AQ21" s="108"/>
      <c r="AR21" s="108"/>
      <c r="AS21" s="109">
        <f t="shared" ref="AS21:AS33" si="14">IF(AND($AL7,J7)=TRUE,J7)</f>
        <v>1</v>
      </c>
    </row>
    <row r="22" spans="1:45" s="78" customFormat="1" ht="16" thickTop="1" thickBot="1">
      <c r="A22" s="71" t="s">
        <v>109</v>
      </c>
      <c r="C22" s="135">
        <f>C20/7</f>
        <v>0.70408163265306123</v>
      </c>
      <c r="D22" s="135">
        <f>D20/7</f>
        <v>0.55102040816326536</v>
      </c>
      <c r="E22" s="135">
        <f>E20/7</f>
        <v>0.69047619047619047</v>
      </c>
      <c r="F22" s="135">
        <f t="shared" ref="F22:J22" si="15">F20/7</f>
        <v>0.7142857142857143</v>
      </c>
      <c r="G22" s="135">
        <f t="shared" si="15"/>
        <v>0.51190476190476197</v>
      </c>
      <c r="H22" s="135">
        <f t="shared" si="15"/>
        <v>0.4935064935064935</v>
      </c>
      <c r="I22" s="135">
        <f t="shared" si="15"/>
        <v>0.65476190476190477</v>
      </c>
      <c r="J22" s="135">
        <f t="shared" si="15"/>
        <v>0.33673469387755101</v>
      </c>
      <c r="L22" s="110">
        <f t="shared" si="7"/>
        <v>6</v>
      </c>
      <c r="M22" s="106">
        <f t="shared" si="2"/>
        <v>1</v>
      </c>
      <c r="N22" s="106">
        <f t="shared" si="2"/>
        <v>5</v>
      </c>
      <c r="O22" s="106">
        <f t="shared" si="2"/>
        <v>3</v>
      </c>
      <c r="P22" s="106">
        <f t="shared" si="2"/>
        <v>4</v>
      </c>
      <c r="Q22" s="106">
        <f t="shared" si="2"/>
        <v>5</v>
      </c>
      <c r="R22" s="106">
        <f t="shared" si="2"/>
        <v>1</v>
      </c>
      <c r="S22" s="111">
        <f t="shared" si="2"/>
        <v>1</v>
      </c>
      <c r="V22" s="110" t="b">
        <f t="shared" si="8"/>
        <v>0</v>
      </c>
      <c r="W22" s="106" t="b">
        <f t="shared" si="3"/>
        <v>0</v>
      </c>
      <c r="X22" s="106" t="b">
        <f t="shared" si="3"/>
        <v>0</v>
      </c>
      <c r="Y22" s="106" t="b">
        <f t="shared" si="3"/>
        <v>0</v>
      </c>
      <c r="Z22" s="106" t="b">
        <f t="shared" si="3"/>
        <v>0</v>
      </c>
      <c r="AA22" s="106" t="b">
        <f t="shared" si="3"/>
        <v>0</v>
      </c>
      <c r="AB22" s="106" t="b">
        <f t="shared" si="3"/>
        <v>0</v>
      </c>
      <c r="AC22" s="106" t="b">
        <f t="shared" si="3"/>
        <v>0</v>
      </c>
      <c r="AD22" s="110" t="b">
        <f t="shared" si="9"/>
        <v>0</v>
      </c>
      <c r="AE22" s="106" t="b">
        <f t="shared" si="4"/>
        <v>0</v>
      </c>
      <c r="AF22" s="106" t="b">
        <f t="shared" si="4"/>
        <v>0</v>
      </c>
      <c r="AG22" s="106" t="b">
        <f t="shared" si="4"/>
        <v>0</v>
      </c>
      <c r="AH22" s="106" t="b">
        <f t="shared" si="4"/>
        <v>0</v>
      </c>
      <c r="AI22" s="106" t="b">
        <f t="shared" si="4"/>
        <v>0</v>
      </c>
      <c r="AJ22" s="106" t="b">
        <f t="shared" si="4"/>
        <v>0</v>
      </c>
      <c r="AK22" s="111" t="b">
        <f t="shared" si="4"/>
        <v>0</v>
      </c>
      <c r="AL22" s="107" t="b">
        <f t="shared" si="10"/>
        <v>0</v>
      </c>
      <c r="AM22" s="108" t="b">
        <f t="shared" si="11"/>
        <v>0</v>
      </c>
      <c r="AN22" s="108" t="b">
        <f t="shared" si="12"/>
        <v>0</v>
      </c>
      <c r="AO22" s="108" t="b">
        <f t="shared" si="13"/>
        <v>0</v>
      </c>
      <c r="AP22" s="108" t="b">
        <f t="shared" ref="AP22:AP33" si="16">IF(AND($AL8,G8)=TRUE,G8)</f>
        <v>0</v>
      </c>
      <c r="AQ22" s="108" t="b">
        <f t="shared" ref="AQ22:AQ33" si="17">IF(AND($AL8,H8)=TRUE,H8)</f>
        <v>0</v>
      </c>
      <c r="AR22" s="108" t="b">
        <f t="shared" ref="AR22:AR33" si="18">IF(AND($AL8,I8)=TRUE,I8)</f>
        <v>0</v>
      </c>
      <c r="AS22" s="109" t="b">
        <f t="shared" si="14"/>
        <v>0</v>
      </c>
    </row>
    <row r="23" spans="1:45" s="78" customFormat="1" ht="16" thickTop="1" thickBot="1">
      <c r="A23" s="71" t="s">
        <v>157</v>
      </c>
      <c r="C23" s="135">
        <f>C22*C2</f>
        <v>8.8010204081632654E-2</v>
      </c>
      <c r="D23" s="135">
        <f t="shared" ref="D23:J23" si="19">D22*D2</f>
        <v>2.2959183673469389E-2</v>
      </c>
      <c r="E23" s="135">
        <f t="shared" si="19"/>
        <v>0.14384920634920637</v>
      </c>
      <c r="F23" s="135">
        <f t="shared" si="19"/>
        <v>0.11904761904761904</v>
      </c>
      <c r="G23" s="135">
        <f t="shared" si="19"/>
        <v>0.10664682539682543</v>
      </c>
      <c r="H23" s="135">
        <f t="shared" si="19"/>
        <v>4.1125541125541121E-2</v>
      </c>
      <c r="I23" s="135">
        <f t="shared" si="19"/>
        <v>0.10912698412698413</v>
      </c>
      <c r="J23" s="135">
        <f t="shared" si="19"/>
        <v>2.8061224489795915E-2</v>
      </c>
      <c r="K23" s="135">
        <f>SUM(C23:J23)</f>
        <v>0.65882678829107399</v>
      </c>
      <c r="L23" s="106">
        <f t="shared" si="7"/>
        <v>6</v>
      </c>
      <c r="M23" s="106">
        <f t="shared" si="2"/>
        <v>3</v>
      </c>
      <c r="N23" s="106">
        <f t="shared" si="2"/>
        <v>6</v>
      </c>
      <c r="O23" s="106">
        <f t="shared" si="2"/>
        <v>4</v>
      </c>
      <c r="P23" s="106">
        <f t="shared" si="2"/>
        <v>2</v>
      </c>
      <c r="Q23" s="106">
        <f t="shared" si="2"/>
        <v>2</v>
      </c>
      <c r="R23" s="106">
        <f t="shared" si="2"/>
        <v>1</v>
      </c>
      <c r="S23" s="111">
        <f t="shared" si="2"/>
        <v>2</v>
      </c>
      <c r="V23" s="110" t="b">
        <f t="shared" si="8"/>
        <v>0</v>
      </c>
      <c r="W23" s="106" t="b">
        <f t="shared" si="3"/>
        <v>0</v>
      </c>
      <c r="X23" s="106" t="b">
        <f t="shared" si="3"/>
        <v>0</v>
      </c>
      <c r="Y23" s="106" t="b">
        <f t="shared" si="3"/>
        <v>0</v>
      </c>
      <c r="Z23" s="106" t="b">
        <f t="shared" si="3"/>
        <v>0</v>
      </c>
      <c r="AA23" s="106" t="b">
        <f t="shared" si="3"/>
        <v>0</v>
      </c>
      <c r="AB23" s="106" t="b">
        <f t="shared" si="3"/>
        <v>0</v>
      </c>
      <c r="AC23" s="106" t="b">
        <f t="shared" si="3"/>
        <v>0</v>
      </c>
      <c r="AD23" s="110" t="b">
        <f t="shared" si="9"/>
        <v>0</v>
      </c>
      <c r="AE23" s="106" t="b">
        <f t="shared" si="4"/>
        <v>0</v>
      </c>
      <c r="AF23" s="106" t="b">
        <f t="shared" si="4"/>
        <v>0</v>
      </c>
      <c r="AG23" s="106" t="b">
        <f t="shared" si="4"/>
        <v>0</v>
      </c>
      <c r="AH23" s="106" t="b">
        <f t="shared" si="4"/>
        <v>0</v>
      </c>
      <c r="AI23" s="106" t="b">
        <f t="shared" si="4"/>
        <v>0</v>
      </c>
      <c r="AJ23" s="106" t="b">
        <f t="shared" si="4"/>
        <v>0</v>
      </c>
      <c r="AK23" s="111" t="b">
        <f t="shared" si="4"/>
        <v>0</v>
      </c>
      <c r="AL23" s="107" t="b">
        <f t="shared" si="10"/>
        <v>0</v>
      </c>
      <c r="AM23" s="108" t="b">
        <f t="shared" si="11"/>
        <v>0</v>
      </c>
      <c r="AN23" s="108" t="b">
        <f t="shared" si="12"/>
        <v>0</v>
      </c>
      <c r="AO23" s="108" t="b">
        <f t="shared" si="13"/>
        <v>0</v>
      </c>
      <c r="AP23" s="108" t="b">
        <f t="shared" si="16"/>
        <v>0</v>
      </c>
      <c r="AQ23" s="108" t="b">
        <f t="shared" si="17"/>
        <v>0</v>
      </c>
      <c r="AR23" s="108" t="b">
        <f t="shared" si="18"/>
        <v>0</v>
      </c>
      <c r="AS23" s="109" t="b">
        <f t="shared" si="14"/>
        <v>0</v>
      </c>
    </row>
    <row r="24" spans="1:45" ht="16" thickTop="1" thickBot="1">
      <c r="A24" s="71" t="s">
        <v>163</v>
      </c>
      <c r="C24" s="136">
        <f>C22*C3</f>
        <v>8.4107805459846266E-2</v>
      </c>
      <c r="D24" s="136">
        <f t="shared" ref="D24:J24" si="20">D22*D3</f>
        <v>5.5692160545754169E-2</v>
      </c>
      <c r="E24" s="136">
        <f t="shared" si="20"/>
        <v>0.13200337447231855</v>
      </c>
      <c r="F24" s="136">
        <f t="shared" si="20"/>
        <v>6.7678000053776458E-2</v>
      </c>
      <c r="G24" s="136">
        <f t="shared" si="20"/>
        <v>8.8036924255868371E-2</v>
      </c>
      <c r="H24" s="136">
        <f t="shared" si="20"/>
        <v>5.1138948572601865E-2</v>
      </c>
      <c r="I24" s="136">
        <f t="shared" si="20"/>
        <v>8.2191844128955929E-2</v>
      </c>
      <c r="J24" s="136">
        <f t="shared" si="20"/>
        <v>3.1118646216250476E-2</v>
      </c>
      <c r="K24" s="137">
        <f>SUM(C24:J24)</f>
        <v>0.59196770370537211</v>
      </c>
      <c r="L24" s="106" t="b">
        <f t="shared" si="7"/>
        <v>0</v>
      </c>
      <c r="M24" s="106" t="b">
        <f t="shared" si="2"/>
        <v>0</v>
      </c>
      <c r="N24" s="106" t="b">
        <f t="shared" si="2"/>
        <v>0</v>
      </c>
      <c r="O24" s="106" t="b">
        <f t="shared" si="2"/>
        <v>0</v>
      </c>
      <c r="P24" s="106" t="b">
        <f t="shared" si="2"/>
        <v>0</v>
      </c>
      <c r="Q24" s="106" t="b">
        <f t="shared" si="2"/>
        <v>0</v>
      </c>
      <c r="R24" s="106" t="b">
        <f t="shared" si="2"/>
        <v>0</v>
      </c>
      <c r="S24" s="111" t="b">
        <f t="shared" si="2"/>
        <v>0</v>
      </c>
      <c r="V24" s="110" t="b">
        <f t="shared" si="8"/>
        <v>0</v>
      </c>
      <c r="W24" s="106" t="b">
        <f t="shared" si="3"/>
        <v>0</v>
      </c>
      <c r="X24" s="106" t="b">
        <f t="shared" si="3"/>
        <v>0</v>
      </c>
      <c r="Y24" s="106" t="b">
        <f t="shared" si="3"/>
        <v>0</v>
      </c>
      <c r="Z24" s="106" t="b">
        <f t="shared" si="3"/>
        <v>0</v>
      </c>
      <c r="AA24" s="106" t="b">
        <f t="shared" si="3"/>
        <v>0</v>
      </c>
      <c r="AB24" s="106" t="b">
        <f t="shared" si="3"/>
        <v>0</v>
      </c>
      <c r="AC24" s="106" t="b">
        <f t="shared" si="3"/>
        <v>0</v>
      </c>
      <c r="AD24" s="110">
        <f t="shared" si="9"/>
        <v>5</v>
      </c>
      <c r="AE24" s="106">
        <f t="shared" si="4"/>
        <v>3</v>
      </c>
      <c r="AF24" s="106">
        <f t="shared" si="4"/>
        <v>3</v>
      </c>
      <c r="AG24" s="106">
        <f t="shared" si="4"/>
        <v>5</v>
      </c>
      <c r="AH24" s="106">
        <f t="shared" si="4"/>
        <v>3</v>
      </c>
      <c r="AI24" s="106">
        <f t="shared" si="4"/>
        <v>3</v>
      </c>
      <c r="AJ24" s="106">
        <f t="shared" si="4"/>
        <v>6</v>
      </c>
      <c r="AK24" s="111">
        <f t="shared" si="4"/>
        <v>6</v>
      </c>
      <c r="AL24" s="107" t="b">
        <f t="shared" si="10"/>
        <v>0</v>
      </c>
      <c r="AM24" s="108" t="b">
        <f t="shared" si="11"/>
        <v>0</v>
      </c>
      <c r="AN24" s="108" t="b">
        <f t="shared" si="12"/>
        <v>0</v>
      </c>
      <c r="AO24" s="108" t="b">
        <f t="shared" si="13"/>
        <v>0</v>
      </c>
      <c r="AP24" s="108" t="b">
        <f t="shared" si="16"/>
        <v>0</v>
      </c>
      <c r="AQ24" s="108" t="b">
        <f t="shared" si="17"/>
        <v>0</v>
      </c>
      <c r="AR24" s="108" t="b">
        <f t="shared" si="18"/>
        <v>0</v>
      </c>
      <c r="AS24" s="109" t="b">
        <f t="shared" si="14"/>
        <v>0</v>
      </c>
    </row>
    <row r="25" spans="1:45" ht="16" thickTop="1" thickBot="1">
      <c r="A25" s="22" t="s">
        <v>110</v>
      </c>
      <c r="B25" s="3"/>
      <c r="C25" s="3">
        <f>K23</f>
        <v>0.65882678829107399</v>
      </c>
      <c r="D25" s="1"/>
      <c r="L25" s="110">
        <f t="shared" si="7"/>
        <v>6</v>
      </c>
      <c r="M25" s="106">
        <f t="shared" si="2"/>
        <v>3</v>
      </c>
      <c r="N25" s="106">
        <f t="shared" si="2"/>
        <v>3</v>
      </c>
      <c r="O25" s="106">
        <f t="shared" si="2"/>
        <v>4</v>
      </c>
      <c r="P25" s="106">
        <f t="shared" si="2"/>
        <v>3</v>
      </c>
      <c r="Q25" s="106">
        <f t="shared" si="2"/>
        <v>2</v>
      </c>
      <c r="R25" s="106">
        <f t="shared" si="2"/>
        <v>4</v>
      </c>
      <c r="S25" s="111">
        <f t="shared" si="2"/>
        <v>2</v>
      </c>
      <c r="V25" s="110" t="b">
        <f t="shared" si="8"/>
        <v>0</v>
      </c>
      <c r="W25" s="106" t="b">
        <f t="shared" si="3"/>
        <v>0</v>
      </c>
      <c r="X25" s="106" t="b">
        <f t="shared" si="3"/>
        <v>0</v>
      </c>
      <c r="Y25" s="106" t="b">
        <f t="shared" si="3"/>
        <v>0</v>
      </c>
      <c r="Z25" s="106" t="b">
        <f t="shared" si="3"/>
        <v>0</v>
      </c>
      <c r="AA25" s="106" t="b">
        <f t="shared" si="3"/>
        <v>0</v>
      </c>
      <c r="AB25" s="106" t="b">
        <f t="shared" si="3"/>
        <v>0</v>
      </c>
      <c r="AC25" s="106" t="b">
        <f t="shared" si="3"/>
        <v>0</v>
      </c>
      <c r="AD25" s="110" t="b">
        <f t="shared" si="9"/>
        <v>0</v>
      </c>
      <c r="AE25" s="106" t="b">
        <f t="shared" si="4"/>
        <v>0</v>
      </c>
      <c r="AF25" s="106" t="b">
        <f t="shared" si="4"/>
        <v>0</v>
      </c>
      <c r="AG25" s="106" t="b">
        <f t="shared" si="4"/>
        <v>0</v>
      </c>
      <c r="AH25" s="106" t="b">
        <f t="shared" si="4"/>
        <v>0</v>
      </c>
      <c r="AI25" s="106" t="b">
        <f t="shared" si="4"/>
        <v>0</v>
      </c>
      <c r="AJ25" s="106" t="b">
        <f t="shared" si="4"/>
        <v>0</v>
      </c>
      <c r="AK25" s="111" t="b">
        <f t="shared" si="4"/>
        <v>0</v>
      </c>
      <c r="AL25" s="107" t="b">
        <f t="shared" si="10"/>
        <v>0</v>
      </c>
      <c r="AM25" s="108" t="b">
        <f t="shared" si="11"/>
        <v>0</v>
      </c>
      <c r="AN25" s="108" t="b">
        <f t="shared" si="12"/>
        <v>0</v>
      </c>
      <c r="AO25" s="108" t="b">
        <f t="shared" si="13"/>
        <v>0</v>
      </c>
      <c r="AP25" s="108" t="b">
        <f t="shared" si="16"/>
        <v>0</v>
      </c>
      <c r="AQ25" s="108" t="b">
        <f t="shared" si="17"/>
        <v>0</v>
      </c>
      <c r="AR25" s="108" t="b">
        <f t="shared" si="18"/>
        <v>0</v>
      </c>
      <c r="AS25" s="109" t="b">
        <f t="shared" si="14"/>
        <v>0</v>
      </c>
    </row>
    <row r="26" spans="1:45" ht="16" thickTop="1" thickBot="1">
      <c r="A26" s="87" t="s">
        <v>135</v>
      </c>
      <c r="B26" s="88"/>
      <c r="C26" s="88">
        <f>K24</f>
        <v>0.59196770370537211</v>
      </c>
      <c r="L26" s="110" t="b">
        <f t="shared" si="7"/>
        <v>0</v>
      </c>
      <c r="M26" s="106" t="b">
        <f t="shared" si="2"/>
        <v>0</v>
      </c>
      <c r="N26" s="106" t="b">
        <f t="shared" si="2"/>
        <v>0</v>
      </c>
      <c r="O26" s="106" t="b">
        <f t="shared" si="2"/>
        <v>0</v>
      </c>
      <c r="P26" s="106" t="b">
        <f t="shared" si="2"/>
        <v>0</v>
      </c>
      <c r="Q26" s="106" t="b">
        <f t="shared" si="2"/>
        <v>0</v>
      </c>
      <c r="R26" s="106" t="b">
        <f t="shared" si="2"/>
        <v>0</v>
      </c>
      <c r="S26" s="111" t="b">
        <f t="shared" si="2"/>
        <v>0</v>
      </c>
      <c r="V26" s="110" t="b">
        <f t="shared" si="8"/>
        <v>0</v>
      </c>
      <c r="W26" s="106" t="b">
        <f t="shared" si="3"/>
        <v>0</v>
      </c>
      <c r="X26" s="106" t="b">
        <f t="shared" si="3"/>
        <v>0</v>
      </c>
      <c r="Y26" s="106" t="b">
        <f t="shared" si="3"/>
        <v>0</v>
      </c>
      <c r="Z26" s="106" t="b">
        <f t="shared" si="3"/>
        <v>0</v>
      </c>
      <c r="AA26" s="106" t="b">
        <f t="shared" si="3"/>
        <v>0</v>
      </c>
      <c r="AB26" s="106" t="b">
        <f t="shared" si="3"/>
        <v>0</v>
      </c>
      <c r="AC26" s="106" t="b">
        <f t="shared" si="3"/>
        <v>0</v>
      </c>
      <c r="AD26" s="110" t="b">
        <f t="shared" si="9"/>
        <v>0</v>
      </c>
      <c r="AE26" s="106" t="b">
        <f t="shared" si="4"/>
        <v>0</v>
      </c>
      <c r="AF26" s="106" t="b">
        <f t="shared" si="4"/>
        <v>0</v>
      </c>
      <c r="AG26" s="106" t="b">
        <f t="shared" si="4"/>
        <v>0</v>
      </c>
      <c r="AH26" s="106" t="b">
        <f t="shared" si="4"/>
        <v>0</v>
      </c>
      <c r="AI26" s="106" t="b">
        <f t="shared" si="4"/>
        <v>0</v>
      </c>
      <c r="AJ26" s="106" t="b">
        <f t="shared" si="4"/>
        <v>0</v>
      </c>
      <c r="AK26" s="111" t="b">
        <f t="shared" si="4"/>
        <v>0</v>
      </c>
      <c r="AL26" s="107" t="b">
        <f t="shared" si="10"/>
        <v>0</v>
      </c>
      <c r="AM26" s="108" t="b">
        <f t="shared" si="11"/>
        <v>0</v>
      </c>
      <c r="AN26" s="108" t="b">
        <f t="shared" si="12"/>
        <v>0</v>
      </c>
      <c r="AO26" s="108" t="b">
        <f t="shared" si="13"/>
        <v>0</v>
      </c>
      <c r="AP26" s="108" t="b">
        <f t="shared" si="16"/>
        <v>0</v>
      </c>
      <c r="AQ26" s="108" t="b">
        <f t="shared" si="17"/>
        <v>0</v>
      </c>
      <c r="AR26" s="108" t="b">
        <f t="shared" si="18"/>
        <v>0</v>
      </c>
      <c r="AS26" s="109" t="b">
        <f t="shared" si="14"/>
        <v>0</v>
      </c>
    </row>
    <row r="27" spans="1:45" ht="16" thickTop="1" thickBot="1">
      <c r="L27" s="110">
        <f t="shared" si="7"/>
        <v>4</v>
      </c>
      <c r="M27" s="106">
        <f t="shared" si="2"/>
        <v>3</v>
      </c>
      <c r="N27" s="106"/>
      <c r="O27" s="106">
        <f t="shared" si="2"/>
        <v>6</v>
      </c>
      <c r="P27" s="106"/>
      <c r="Q27" s="106"/>
      <c r="R27" s="106">
        <f t="shared" si="2"/>
        <v>6</v>
      </c>
      <c r="S27" s="111">
        <f t="shared" si="2"/>
        <v>2</v>
      </c>
      <c r="V27" s="110">
        <f t="shared" si="8"/>
        <v>4</v>
      </c>
      <c r="W27" s="106">
        <f t="shared" si="3"/>
        <v>3</v>
      </c>
      <c r="X27" s="106"/>
      <c r="Y27" s="106">
        <f t="shared" si="3"/>
        <v>6</v>
      </c>
      <c r="Z27" s="106"/>
      <c r="AA27" s="106"/>
      <c r="AB27" s="106">
        <f t="shared" si="3"/>
        <v>6</v>
      </c>
      <c r="AC27" s="106">
        <f t="shared" si="3"/>
        <v>2</v>
      </c>
      <c r="AD27" s="110">
        <f t="shared" si="9"/>
        <v>4</v>
      </c>
      <c r="AE27" s="106">
        <f t="shared" si="4"/>
        <v>3</v>
      </c>
      <c r="AF27" s="106"/>
      <c r="AG27" s="106">
        <f t="shared" si="4"/>
        <v>6</v>
      </c>
      <c r="AH27" s="106"/>
      <c r="AI27" s="106"/>
      <c r="AJ27" s="106">
        <f t="shared" si="4"/>
        <v>6</v>
      </c>
      <c r="AK27" s="111">
        <f t="shared" si="4"/>
        <v>2</v>
      </c>
      <c r="AL27" s="107">
        <f t="shared" si="10"/>
        <v>4</v>
      </c>
      <c r="AM27" s="108">
        <f t="shared" si="11"/>
        <v>3</v>
      </c>
      <c r="AN27" s="108"/>
      <c r="AO27" s="108">
        <f t="shared" si="13"/>
        <v>6</v>
      </c>
      <c r="AP27" s="108"/>
      <c r="AQ27" s="108"/>
      <c r="AR27" s="108">
        <f t="shared" si="18"/>
        <v>6</v>
      </c>
      <c r="AS27" s="109">
        <f t="shared" si="14"/>
        <v>2</v>
      </c>
    </row>
    <row r="28" spans="1:45" ht="16" thickTop="1" thickBot="1">
      <c r="A28" s="116" t="s">
        <v>130</v>
      </c>
      <c r="B28" s="117"/>
      <c r="L28" s="110">
        <f t="shared" si="7"/>
        <v>6</v>
      </c>
      <c r="M28" s="106">
        <f t="shared" si="2"/>
        <v>4</v>
      </c>
      <c r="N28" s="106">
        <f t="shared" si="2"/>
        <v>6</v>
      </c>
      <c r="O28" s="106">
        <f t="shared" si="2"/>
        <v>6</v>
      </c>
      <c r="P28" s="106">
        <f t="shared" si="2"/>
        <v>2</v>
      </c>
      <c r="Q28" s="106">
        <f t="shared" si="2"/>
        <v>2</v>
      </c>
      <c r="R28" s="106">
        <f t="shared" si="2"/>
        <v>4</v>
      </c>
      <c r="S28" s="111">
        <f t="shared" si="2"/>
        <v>1</v>
      </c>
      <c r="V28" s="110" t="b">
        <f t="shared" si="8"/>
        <v>0</v>
      </c>
      <c r="W28" s="106" t="b">
        <f t="shared" si="3"/>
        <v>0</v>
      </c>
      <c r="X28" s="106" t="b">
        <f t="shared" si="3"/>
        <v>0</v>
      </c>
      <c r="Y28" s="106" t="b">
        <f t="shared" si="3"/>
        <v>0</v>
      </c>
      <c r="Z28" s="106" t="b">
        <f t="shared" si="3"/>
        <v>0</v>
      </c>
      <c r="AA28" s="106" t="b">
        <f t="shared" si="3"/>
        <v>0</v>
      </c>
      <c r="AB28" s="106" t="b">
        <f t="shared" si="3"/>
        <v>0</v>
      </c>
      <c r="AC28" s="106" t="b">
        <f t="shared" si="3"/>
        <v>0</v>
      </c>
      <c r="AD28" s="110" t="b">
        <f t="shared" si="9"/>
        <v>0</v>
      </c>
      <c r="AE28" s="106" t="b">
        <f t="shared" si="4"/>
        <v>0</v>
      </c>
      <c r="AF28" s="106" t="b">
        <f t="shared" si="4"/>
        <v>0</v>
      </c>
      <c r="AG28" s="106" t="b">
        <f t="shared" si="4"/>
        <v>0</v>
      </c>
      <c r="AH28" s="106" t="b">
        <f t="shared" si="4"/>
        <v>0</v>
      </c>
      <c r="AI28" s="106" t="b">
        <f t="shared" si="4"/>
        <v>0</v>
      </c>
      <c r="AJ28" s="106" t="b">
        <f t="shared" si="4"/>
        <v>0</v>
      </c>
      <c r="AK28" s="111" t="b">
        <f t="shared" si="4"/>
        <v>0</v>
      </c>
      <c r="AL28" s="107">
        <f t="shared" si="10"/>
        <v>6</v>
      </c>
      <c r="AM28" s="108">
        <f t="shared" si="11"/>
        <v>4</v>
      </c>
      <c r="AN28" s="108">
        <f t="shared" si="12"/>
        <v>6</v>
      </c>
      <c r="AO28" s="108">
        <f t="shared" si="13"/>
        <v>6</v>
      </c>
      <c r="AP28" s="108">
        <f t="shared" si="16"/>
        <v>2</v>
      </c>
      <c r="AQ28" s="108">
        <f t="shared" si="17"/>
        <v>2</v>
      </c>
      <c r="AR28" s="108">
        <f t="shared" si="18"/>
        <v>4</v>
      </c>
      <c r="AS28" s="109">
        <f t="shared" si="14"/>
        <v>1</v>
      </c>
    </row>
    <row r="29" spans="1:45" ht="16" thickTop="1" thickBot="1">
      <c r="A29" s="118" t="s">
        <v>131</v>
      </c>
      <c r="B29" s="119"/>
      <c r="C29" s="119">
        <f t="shared" ref="C29:J30" si="21">L34</f>
        <v>5.125</v>
      </c>
      <c r="D29" s="119">
        <f t="shared" si="21"/>
        <v>3.5</v>
      </c>
      <c r="E29" s="119">
        <f t="shared" si="21"/>
        <v>5.1428571428571432</v>
      </c>
      <c r="F29" s="119">
        <f t="shared" si="21"/>
        <v>5</v>
      </c>
      <c r="G29" s="119">
        <f t="shared" si="21"/>
        <v>3.7142857142857144</v>
      </c>
      <c r="H29" s="119">
        <f t="shared" si="21"/>
        <v>3.4285714285714284</v>
      </c>
      <c r="I29" s="119">
        <f t="shared" si="21"/>
        <v>4</v>
      </c>
      <c r="J29" s="119">
        <f t="shared" si="21"/>
        <v>1.75</v>
      </c>
      <c r="L29" s="110">
        <f t="shared" si="7"/>
        <v>2</v>
      </c>
      <c r="M29" s="106">
        <f t="shared" si="2"/>
        <v>4</v>
      </c>
      <c r="N29" s="106">
        <f t="shared" si="2"/>
        <v>6</v>
      </c>
      <c r="O29" s="106">
        <f t="shared" si="2"/>
        <v>6</v>
      </c>
      <c r="P29" s="106">
        <f t="shared" si="2"/>
        <v>3</v>
      </c>
      <c r="Q29" s="106">
        <f t="shared" si="2"/>
        <v>4</v>
      </c>
      <c r="R29" s="106">
        <f t="shared" si="2"/>
        <v>6</v>
      </c>
      <c r="S29" s="111">
        <f t="shared" si="2"/>
        <v>4</v>
      </c>
      <c r="V29" s="110" t="b">
        <f t="shared" si="8"/>
        <v>0</v>
      </c>
      <c r="W29" s="106" t="b">
        <f t="shared" si="3"/>
        <v>0</v>
      </c>
      <c r="X29" s="106" t="b">
        <f t="shared" si="3"/>
        <v>0</v>
      </c>
      <c r="Y29" s="106" t="b">
        <f t="shared" si="3"/>
        <v>0</v>
      </c>
      <c r="Z29" s="106" t="b">
        <f t="shared" si="3"/>
        <v>0</v>
      </c>
      <c r="AA29" s="106" t="b">
        <f t="shared" si="3"/>
        <v>0</v>
      </c>
      <c r="AB29" s="106" t="b">
        <f t="shared" si="3"/>
        <v>0</v>
      </c>
      <c r="AC29" s="106" t="b">
        <f t="shared" si="3"/>
        <v>0</v>
      </c>
      <c r="AD29" s="110" t="b">
        <f t="shared" si="9"/>
        <v>0</v>
      </c>
      <c r="AE29" s="106" t="b">
        <f t="shared" si="4"/>
        <v>0</v>
      </c>
      <c r="AF29" s="106" t="b">
        <f t="shared" si="4"/>
        <v>0</v>
      </c>
      <c r="AG29" s="106" t="b">
        <f t="shared" si="4"/>
        <v>0</v>
      </c>
      <c r="AH29" s="106" t="b">
        <f t="shared" si="4"/>
        <v>0</v>
      </c>
      <c r="AI29" s="106" t="b">
        <f t="shared" si="4"/>
        <v>0</v>
      </c>
      <c r="AJ29" s="106" t="b">
        <f t="shared" si="4"/>
        <v>0</v>
      </c>
      <c r="AK29" s="111" t="b">
        <f t="shared" si="4"/>
        <v>0</v>
      </c>
      <c r="AL29" s="107">
        <f t="shared" si="10"/>
        <v>2</v>
      </c>
      <c r="AM29" s="108">
        <f t="shared" si="11"/>
        <v>4</v>
      </c>
      <c r="AN29" s="108">
        <f t="shared" si="12"/>
        <v>6</v>
      </c>
      <c r="AO29" s="108">
        <f t="shared" si="13"/>
        <v>6</v>
      </c>
      <c r="AP29" s="108">
        <f t="shared" si="16"/>
        <v>3</v>
      </c>
      <c r="AQ29" s="108">
        <f t="shared" si="17"/>
        <v>4</v>
      </c>
      <c r="AR29" s="108">
        <f t="shared" si="18"/>
        <v>6</v>
      </c>
      <c r="AS29" s="109">
        <f t="shared" si="14"/>
        <v>4</v>
      </c>
    </row>
    <row r="30" spans="1:45" ht="16" thickTop="1" thickBot="1">
      <c r="A30" s="118" t="s">
        <v>132</v>
      </c>
      <c r="B30" s="119"/>
      <c r="C30" s="119">
        <f t="shared" si="21"/>
        <v>1.4577379737113252</v>
      </c>
      <c r="D30" s="119">
        <f t="shared" si="21"/>
        <v>1.3093073414159542</v>
      </c>
      <c r="E30" s="119">
        <f t="shared" si="21"/>
        <v>1.2149857925879122</v>
      </c>
      <c r="F30" s="119">
        <f t="shared" si="21"/>
        <v>1.1952286093343936</v>
      </c>
      <c r="G30" s="119">
        <f t="shared" si="21"/>
        <v>1.7994708216848749</v>
      </c>
      <c r="H30" s="119">
        <f t="shared" si="21"/>
        <v>1.3972762620115435</v>
      </c>
      <c r="I30" s="119">
        <f t="shared" si="21"/>
        <v>2.2360679774997898</v>
      </c>
      <c r="J30" s="119">
        <f t="shared" si="21"/>
        <v>1.0350983390135313</v>
      </c>
      <c r="L30" s="110" t="b">
        <f t="shared" si="7"/>
        <v>0</v>
      </c>
      <c r="M30" s="106" t="b">
        <f t="shared" si="2"/>
        <v>0</v>
      </c>
      <c r="N30" s="106" t="b">
        <f t="shared" si="2"/>
        <v>0</v>
      </c>
      <c r="O30" s="106" t="b">
        <f t="shared" si="2"/>
        <v>0</v>
      </c>
      <c r="P30" s="106" t="b">
        <f t="shared" si="2"/>
        <v>0</v>
      </c>
      <c r="Q30" s="106" t="b">
        <f t="shared" si="2"/>
        <v>0</v>
      </c>
      <c r="R30" s="106" t="b">
        <f t="shared" si="2"/>
        <v>0</v>
      </c>
      <c r="S30" s="111" t="b">
        <f t="shared" si="2"/>
        <v>0</v>
      </c>
      <c r="V30" s="110">
        <f t="shared" si="8"/>
        <v>3</v>
      </c>
      <c r="W30" s="106">
        <f t="shared" si="3"/>
        <v>4</v>
      </c>
      <c r="X30" s="106">
        <f t="shared" si="3"/>
        <v>5</v>
      </c>
      <c r="Y30" s="106">
        <f t="shared" si="3"/>
        <v>5</v>
      </c>
      <c r="Z30" s="106">
        <f t="shared" si="3"/>
        <v>2</v>
      </c>
      <c r="AA30" s="106">
        <f t="shared" si="3"/>
        <v>3</v>
      </c>
      <c r="AB30" s="106">
        <f t="shared" si="3"/>
        <v>5</v>
      </c>
      <c r="AC30" s="106">
        <f t="shared" si="3"/>
        <v>2</v>
      </c>
      <c r="AD30" s="110" t="b">
        <f t="shared" si="9"/>
        <v>0</v>
      </c>
      <c r="AE30" s="106" t="b">
        <f t="shared" si="4"/>
        <v>0</v>
      </c>
      <c r="AF30" s="106" t="b">
        <f t="shared" si="4"/>
        <v>0</v>
      </c>
      <c r="AG30" s="106" t="b">
        <f t="shared" si="4"/>
        <v>0</v>
      </c>
      <c r="AH30" s="106" t="b">
        <f t="shared" si="4"/>
        <v>0</v>
      </c>
      <c r="AI30" s="106" t="b">
        <f t="shared" si="4"/>
        <v>0</v>
      </c>
      <c r="AJ30" s="106" t="b">
        <f t="shared" si="4"/>
        <v>0</v>
      </c>
      <c r="AK30" s="111" t="b">
        <f t="shared" si="4"/>
        <v>0</v>
      </c>
      <c r="AL30" s="107" t="b">
        <f t="shared" si="10"/>
        <v>0</v>
      </c>
      <c r="AM30" s="108" t="b">
        <f t="shared" si="11"/>
        <v>0</v>
      </c>
      <c r="AN30" s="108" t="b">
        <f t="shared" si="12"/>
        <v>0</v>
      </c>
      <c r="AO30" s="108" t="b">
        <f t="shared" si="13"/>
        <v>0</v>
      </c>
      <c r="AP30" s="108" t="b">
        <f t="shared" si="16"/>
        <v>0</v>
      </c>
      <c r="AQ30" s="108" t="b">
        <f t="shared" si="17"/>
        <v>0</v>
      </c>
      <c r="AR30" s="108" t="b">
        <f t="shared" si="18"/>
        <v>0</v>
      </c>
      <c r="AS30" s="109" t="b">
        <f t="shared" si="14"/>
        <v>0</v>
      </c>
    </row>
    <row r="31" spans="1:45" ht="16" thickTop="1" thickBot="1">
      <c r="A31" s="118" t="s">
        <v>109</v>
      </c>
      <c r="B31" s="119"/>
      <c r="C31" s="119">
        <f>C29/7</f>
        <v>0.7321428571428571</v>
      </c>
      <c r="D31" s="119">
        <f t="shared" ref="D31:J31" si="22">D29/7</f>
        <v>0.5</v>
      </c>
      <c r="E31" s="119">
        <f t="shared" si="22"/>
        <v>0.73469387755102045</v>
      </c>
      <c r="F31" s="119">
        <f t="shared" si="22"/>
        <v>0.7142857142857143</v>
      </c>
      <c r="G31" s="119">
        <f t="shared" si="22"/>
        <v>0.53061224489795922</v>
      </c>
      <c r="H31" s="119">
        <f t="shared" si="22"/>
        <v>0.48979591836734693</v>
      </c>
      <c r="I31" s="119">
        <f t="shared" si="22"/>
        <v>0.5714285714285714</v>
      </c>
      <c r="J31" s="119">
        <f t="shared" si="22"/>
        <v>0.25</v>
      </c>
      <c r="L31" s="110" t="b">
        <f t="shared" si="7"/>
        <v>0</v>
      </c>
      <c r="M31" s="106" t="b">
        <f t="shared" si="2"/>
        <v>0</v>
      </c>
      <c r="N31" s="106" t="b">
        <f t="shared" si="2"/>
        <v>0</v>
      </c>
      <c r="O31" s="106" t="b">
        <f t="shared" si="2"/>
        <v>0</v>
      </c>
      <c r="P31" s="106" t="b">
        <f t="shared" si="2"/>
        <v>0</v>
      </c>
      <c r="Q31" s="106" t="b">
        <f t="shared" si="2"/>
        <v>0</v>
      </c>
      <c r="R31" s="106" t="b">
        <f t="shared" si="2"/>
        <v>0</v>
      </c>
      <c r="S31" s="111" t="b">
        <f t="shared" si="2"/>
        <v>0</v>
      </c>
      <c r="V31" s="110">
        <f t="shared" si="8"/>
        <v>6</v>
      </c>
      <c r="W31" s="106">
        <f t="shared" si="3"/>
        <v>4</v>
      </c>
      <c r="X31" s="106">
        <f t="shared" si="3"/>
        <v>6</v>
      </c>
      <c r="Y31" s="106">
        <f t="shared" si="3"/>
        <v>7</v>
      </c>
      <c r="Z31" s="106">
        <f t="shared" si="3"/>
        <v>5</v>
      </c>
      <c r="AA31" s="106">
        <f t="shared" si="3"/>
        <v>3</v>
      </c>
      <c r="AB31" s="106">
        <f t="shared" si="3"/>
        <v>4</v>
      </c>
      <c r="AC31" s="106">
        <f t="shared" si="3"/>
        <v>3</v>
      </c>
      <c r="AD31" s="110" t="b">
        <f t="shared" si="9"/>
        <v>0</v>
      </c>
      <c r="AE31" s="106" t="b">
        <f t="shared" si="4"/>
        <v>0</v>
      </c>
      <c r="AF31" s="106" t="b">
        <f t="shared" si="4"/>
        <v>0</v>
      </c>
      <c r="AG31" s="106" t="b">
        <f t="shared" si="4"/>
        <v>0</v>
      </c>
      <c r="AH31" s="106" t="b">
        <f t="shared" si="4"/>
        <v>0</v>
      </c>
      <c r="AI31" s="106" t="b">
        <f t="shared" si="4"/>
        <v>0</v>
      </c>
      <c r="AJ31" s="106" t="b">
        <f t="shared" si="4"/>
        <v>0</v>
      </c>
      <c r="AK31" s="111" t="b">
        <f t="shared" si="4"/>
        <v>0</v>
      </c>
      <c r="AL31" s="107" t="b">
        <f t="shared" si="10"/>
        <v>0</v>
      </c>
      <c r="AM31" s="108" t="b">
        <f t="shared" si="11"/>
        <v>0</v>
      </c>
      <c r="AN31" s="108" t="b">
        <f t="shared" si="12"/>
        <v>0</v>
      </c>
      <c r="AO31" s="108" t="b">
        <f t="shared" si="13"/>
        <v>0</v>
      </c>
      <c r="AP31" s="108" t="b">
        <f t="shared" si="16"/>
        <v>0</v>
      </c>
      <c r="AQ31" s="108" t="b">
        <f t="shared" si="17"/>
        <v>0</v>
      </c>
      <c r="AR31" s="108" t="b">
        <f t="shared" si="18"/>
        <v>0</v>
      </c>
      <c r="AS31" s="109" t="b">
        <f t="shared" si="14"/>
        <v>0</v>
      </c>
    </row>
    <row r="32" spans="1:45" ht="16" thickTop="1" thickBot="1">
      <c r="A32" s="118" t="s">
        <v>158</v>
      </c>
      <c r="B32" s="119"/>
      <c r="C32" s="119">
        <f t="shared" ref="C32:J32" si="23">C31*C2</f>
        <v>9.1517857142857137E-2</v>
      </c>
      <c r="D32" s="119">
        <f t="shared" si="23"/>
        <v>2.0833333333333332E-2</v>
      </c>
      <c r="E32" s="119">
        <f t="shared" si="23"/>
        <v>0.15306122448979595</v>
      </c>
      <c r="F32" s="119">
        <f t="shared" si="23"/>
        <v>0.11904761904761904</v>
      </c>
      <c r="G32" s="119">
        <f t="shared" si="23"/>
        <v>0.11054421768707486</v>
      </c>
      <c r="H32" s="119">
        <f t="shared" si="23"/>
        <v>4.0816326530612242E-2</v>
      </c>
      <c r="I32" s="119">
        <f t="shared" si="23"/>
        <v>9.5238095238095233E-2</v>
      </c>
      <c r="J32" s="119">
        <f t="shared" si="23"/>
        <v>2.0833333333333332E-2</v>
      </c>
      <c r="K32" s="119">
        <f>SUM(C32:J32)</f>
        <v>0.65189200680272119</v>
      </c>
      <c r="L32" s="110" t="b">
        <f t="shared" si="7"/>
        <v>0</v>
      </c>
      <c r="M32" s="106" t="b">
        <f t="shared" si="2"/>
        <v>0</v>
      </c>
      <c r="N32" s="106" t="b">
        <f t="shared" si="2"/>
        <v>0</v>
      </c>
      <c r="O32" s="106" t="b">
        <f t="shared" si="2"/>
        <v>0</v>
      </c>
      <c r="P32" s="106" t="b">
        <f t="shared" si="2"/>
        <v>0</v>
      </c>
      <c r="Q32" s="106" t="b">
        <f t="shared" si="2"/>
        <v>0</v>
      </c>
      <c r="R32" s="106" t="b">
        <f t="shared" si="2"/>
        <v>0</v>
      </c>
      <c r="S32" s="111" t="b">
        <f t="shared" si="2"/>
        <v>0</v>
      </c>
      <c r="V32" s="110" t="b">
        <f t="shared" si="8"/>
        <v>0</v>
      </c>
      <c r="W32" s="106" t="b">
        <f t="shared" si="3"/>
        <v>0</v>
      </c>
      <c r="X32" s="106" t="b">
        <f t="shared" si="3"/>
        <v>0</v>
      </c>
      <c r="Y32" s="106" t="b">
        <f t="shared" si="3"/>
        <v>0</v>
      </c>
      <c r="Z32" s="106" t="b">
        <f t="shared" si="3"/>
        <v>0</v>
      </c>
      <c r="AA32" s="106" t="b">
        <f t="shared" si="3"/>
        <v>0</v>
      </c>
      <c r="AB32" s="106" t="b">
        <f t="shared" si="3"/>
        <v>0</v>
      </c>
      <c r="AC32" s="106" t="b">
        <f t="shared" si="3"/>
        <v>0</v>
      </c>
      <c r="AD32" s="110">
        <f t="shared" si="9"/>
        <v>4</v>
      </c>
      <c r="AE32" s="106">
        <f t="shared" si="4"/>
        <v>6</v>
      </c>
      <c r="AF32" s="106">
        <f t="shared" si="4"/>
        <v>5</v>
      </c>
      <c r="AG32" s="106">
        <f t="shared" si="4"/>
        <v>3</v>
      </c>
      <c r="AH32" s="106">
        <f t="shared" si="4"/>
        <v>4</v>
      </c>
      <c r="AI32" s="106">
        <f t="shared" si="4"/>
        <v>5</v>
      </c>
      <c r="AJ32" s="106">
        <f t="shared" si="4"/>
        <v>6</v>
      </c>
      <c r="AK32" s="111">
        <f t="shared" si="4"/>
        <v>2</v>
      </c>
      <c r="AL32" s="107" t="b">
        <f t="shared" si="10"/>
        <v>0</v>
      </c>
      <c r="AM32" s="108" t="b">
        <f t="shared" si="11"/>
        <v>0</v>
      </c>
      <c r="AN32" s="108" t="b">
        <f t="shared" si="12"/>
        <v>0</v>
      </c>
      <c r="AO32" s="108" t="b">
        <f t="shared" si="13"/>
        <v>0</v>
      </c>
      <c r="AP32" s="108" t="b">
        <f t="shared" si="16"/>
        <v>0</v>
      </c>
      <c r="AQ32" s="108" t="b">
        <f t="shared" si="17"/>
        <v>0</v>
      </c>
      <c r="AR32" s="108" t="b">
        <f t="shared" si="18"/>
        <v>0</v>
      </c>
      <c r="AS32" s="109" t="b">
        <f t="shared" si="14"/>
        <v>0</v>
      </c>
    </row>
    <row r="33" spans="1:45" ht="15" thickBot="1">
      <c r="A33" s="118" t="s">
        <v>193</v>
      </c>
      <c r="B33" s="119"/>
      <c r="C33" s="119">
        <f t="shared" ref="C33:J33" si="24">C31*C3</f>
        <v>8.7459928141216947E-2</v>
      </c>
      <c r="D33" s="119">
        <f t="shared" si="24"/>
        <v>5.0535479013739885E-2</v>
      </c>
      <c r="E33" s="119">
        <f t="shared" si="24"/>
        <v>0.14045679254197443</v>
      </c>
      <c r="F33" s="119">
        <f t="shared" si="24"/>
        <v>6.7678000053776458E-2</v>
      </c>
      <c r="G33" s="119">
        <f t="shared" si="24"/>
        <v>9.1254220491132659E-2</v>
      </c>
      <c r="H33" s="119">
        <f t="shared" si="24"/>
        <v>5.0754445199875535E-2</v>
      </c>
      <c r="I33" s="119">
        <f t="shared" si="24"/>
        <v>7.1731063967088796E-2</v>
      </c>
      <c r="J33" s="119">
        <f t="shared" si="24"/>
        <v>2.3103237342367779E-2</v>
      </c>
      <c r="K33" s="119">
        <f>SUM(C33:J33)</f>
        <v>0.58297316675117239</v>
      </c>
      <c r="L33" s="112">
        <f t="shared" si="7"/>
        <v>5</v>
      </c>
      <c r="M33" s="113">
        <f t="shared" si="2"/>
        <v>5</v>
      </c>
      <c r="N33" s="113">
        <f t="shared" si="2"/>
        <v>6</v>
      </c>
      <c r="O33" s="113">
        <f t="shared" si="2"/>
        <v>6</v>
      </c>
      <c r="P33" s="113">
        <f t="shared" si="2"/>
        <v>7</v>
      </c>
      <c r="Q33" s="113">
        <f t="shared" si="2"/>
        <v>4</v>
      </c>
      <c r="R33" s="113">
        <f t="shared" si="2"/>
        <v>6</v>
      </c>
      <c r="S33" s="114">
        <f t="shared" si="2"/>
        <v>1</v>
      </c>
      <c r="V33" s="112" t="b">
        <f t="shared" si="8"/>
        <v>0</v>
      </c>
      <c r="W33" s="113" t="b">
        <f t="shared" si="3"/>
        <v>0</v>
      </c>
      <c r="X33" s="113" t="b">
        <f t="shared" si="3"/>
        <v>0</v>
      </c>
      <c r="Y33" s="113" t="b">
        <f t="shared" si="3"/>
        <v>0</v>
      </c>
      <c r="Z33" s="113" t="b">
        <f t="shared" si="3"/>
        <v>0</v>
      </c>
      <c r="AA33" s="113" t="b">
        <f t="shared" si="3"/>
        <v>0</v>
      </c>
      <c r="AB33" s="113" t="b">
        <f t="shared" si="3"/>
        <v>0</v>
      </c>
      <c r="AC33" s="113" t="b">
        <f t="shared" si="3"/>
        <v>0</v>
      </c>
      <c r="AD33" s="112" t="b">
        <f t="shared" si="9"/>
        <v>0</v>
      </c>
      <c r="AE33" s="113" t="b">
        <f t="shared" si="4"/>
        <v>0</v>
      </c>
      <c r="AF33" s="113" t="b">
        <f t="shared" si="4"/>
        <v>0</v>
      </c>
      <c r="AG33" s="113" t="b">
        <f t="shared" si="4"/>
        <v>0</v>
      </c>
      <c r="AH33" s="113" t="b">
        <f t="shared" si="4"/>
        <v>0</v>
      </c>
      <c r="AI33" s="113" t="b">
        <f t="shared" si="4"/>
        <v>0</v>
      </c>
      <c r="AJ33" s="113" t="b">
        <f t="shared" si="4"/>
        <v>0</v>
      </c>
      <c r="AK33" s="114" t="b">
        <f t="shared" si="4"/>
        <v>0</v>
      </c>
      <c r="AL33" s="107" t="b">
        <f t="shared" si="10"/>
        <v>0</v>
      </c>
      <c r="AM33" s="108" t="b">
        <f t="shared" si="11"/>
        <v>0</v>
      </c>
      <c r="AN33" s="108" t="b">
        <f t="shared" si="12"/>
        <v>0</v>
      </c>
      <c r="AO33" s="108" t="b">
        <f t="shared" si="13"/>
        <v>0</v>
      </c>
      <c r="AP33" s="108" t="b">
        <f t="shared" si="16"/>
        <v>0</v>
      </c>
      <c r="AQ33" s="108" t="b">
        <f t="shared" si="17"/>
        <v>0</v>
      </c>
      <c r="AR33" s="108" t="b">
        <f t="shared" si="18"/>
        <v>0</v>
      </c>
      <c r="AS33" s="109" t="b">
        <f t="shared" si="14"/>
        <v>0</v>
      </c>
    </row>
    <row r="34" spans="1:45" ht="15" thickBot="1">
      <c r="A34" s="22" t="s">
        <v>110</v>
      </c>
      <c r="B34" s="3"/>
      <c r="C34" s="3">
        <f>K32</f>
        <v>0.65189200680272119</v>
      </c>
      <c r="K34" t="s">
        <v>129</v>
      </c>
      <c r="L34" s="105">
        <f>AVERAGE(L20:L33)</f>
        <v>5.125</v>
      </c>
      <c r="M34" s="105">
        <f t="shared" ref="M34:S34" si="25">AVERAGE(M20:M33)</f>
        <v>3.5</v>
      </c>
      <c r="N34" s="105">
        <f t="shared" si="25"/>
        <v>5.1428571428571432</v>
      </c>
      <c r="O34" s="105">
        <f t="shared" si="25"/>
        <v>5</v>
      </c>
      <c r="P34" s="105">
        <f t="shared" si="25"/>
        <v>3.7142857142857144</v>
      </c>
      <c r="Q34" s="105">
        <f t="shared" si="25"/>
        <v>3.4285714285714284</v>
      </c>
      <c r="R34" s="105">
        <f t="shared" si="25"/>
        <v>4</v>
      </c>
      <c r="S34" s="105">
        <f t="shared" si="25"/>
        <v>1.75</v>
      </c>
      <c r="U34" t="s">
        <v>129</v>
      </c>
      <c r="V34" s="115">
        <f>AVERAGE(V20:V33)</f>
        <v>4.333333333333333</v>
      </c>
      <c r="W34" s="115">
        <f t="shared" ref="W34" si="26">AVERAGE(W20:W33)</f>
        <v>3.6666666666666665</v>
      </c>
      <c r="X34" s="115">
        <f t="shared" ref="X34" si="27">AVERAGE(X20:X33)</f>
        <v>5.5</v>
      </c>
      <c r="Y34" s="115">
        <f t="shared" ref="Y34" si="28">AVERAGE(Y20:Y33)</f>
        <v>6</v>
      </c>
      <c r="Z34" s="115">
        <f t="shared" ref="Z34" si="29">AVERAGE(Z20:Z33)</f>
        <v>3.5</v>
      </c>
      <c r="AA34" s="115">
        <f t="shared" ref="AA34" si="30">AVERAGE(AA20:AA33)</f>
        <v>3</v>
      </c>
      <c r="AB34" s="115">
        <f t="shared" ref="AB34" si="31">AVERAGE(AB20:AB33)</f>
        <v>5</v>
      </c>
      <c r="AC34" s="115">
        <f t="shared" ref="AC34" si="32">AVERAGE(AC20:AC33)</f>
        <v>2.3333333333333335</v>
      </c>
      <c r="AD34" s="115">
        <f>AVERAGE(AD20:AD33)</f>
        <v>4.333333333333333</v>
      </c>
      <c r="AE34" s="115">
        <f t="shared" ref="AE34" si="33">AVERAGE(AE20:AE33)</f>
        <v>4</v>
      </c>
      <c r="AF34" s="115">
        <f t="shared" ref="AF34" si="34">AVERAGE(AF20:AF33)</f>
        <v>4</v>
      </c>
      <c r="AG34" s="115">
        <f t="shared" ref="AG34" si="35">AVERAGE(AG20:AG33)</f>
        <v>4.666666666666667</v>
      </c>
      <c r="AH34" s="115">
        <f t="shared" ref="AH34" si="36">AVERAGE(AH20:AH33)</f>
        <v>3.5</v>
      </c>
      <c r="AI34" s="115">
        <f t="shared" ref="AI34" si="37">AVERAGE(AI20:AI33)</f>
        <v>4</v>
      </c>
      <c r="AJ34" s="115">
        <f t="shared" ref="AJ34" si="38">AVERAGE(AJ20:AJ33)</f>
        <v>6</v>
      </c>
      <c r="AK34" s="115">
        <f t="shared" ref="AK34" si="39">AVERAGE(AK20:AK33)</f>
        <v>3.3333333333333335</v>
      </c>
      <c r="AL34" s="115">
        <f>AVERAGE(AL20:AL33)</f>
        <v>4.4000000000000004</v>
      </c>
      <c r="AM34" s="115">
        <f t="shared" ref="AM34:AQ34" si="40">AVERAGE(AM20:AM33)</f>
        <v>4.2</v>
      </c>
      <c r="AN34" s="115">
        <f t="shared" si="40"/>
        <v>4.75</v>
      </c>
      <c r="AO34" s="115">
        <f t="shared" si="40"/>
        <v>5.6</v>
      </c>
      <c r="AP34" s="115">
        <f>AVERAGE(AP20:AP33)</f>
        <v>3.3333333333333335</v>
      </c>
      <c r="AQ34" s="115">
        <f t="shared" si="40"/>
        <v>3.6666666666666665</v>
      </c>
      <c r="AR34" s="115">
        <f>AVERAGE(AR20:AR33)</f>
        <v>5.333333333333333</v>
      </c>
      <c r="AS34" s="115">
        <f>AVERAGE(AS20:AS33)</f>
        <v>1.8</v>
      </c>
    </row>
    <row r="35" spans="1:45" ht="15" thickBot="1">
      <c r="A35" s="87" t="s">
        <v>135</v>
      </c>
      <c r="B35" s="88"/>
      <c r="C35" s="88">
        <f>K33</f>
        <v>0.58297316675117239</v>
      </c>
      <c r="K35" t="s">
        <v>132</v>
      </c>
      <c r="L35" s="129">
        <f>STDEV(L20:L33)</f>
        <v>1.4577379737113252</v>
      </c>
      <c r="M35" s="129">
        <f t="shared" ref="M35:S35" si="41">STDEV(M20:M33)</f>
        <v>1.3093073414159542</v>
      </c>
      <c r="N35" s="129">
        <f t="shared" si="41"/>
        <v>1.2149857925879122</v>
      </c>
      <c r="O35" s="129">
        <f t="shared" si="41"/>
        <v>1.1952286093343936</v>
      </c>
      <c r="P35" s="129">
        <f t="shared" si="41"/>
        <v>1.7994708216848749</v>
      </c>
      <c r="Q35" s="129">
        <f t="shared" si="41"/>
        <v>1.3972762620115435</v>
      </c>
      <c r="R35" s="129">
        <f t="shared" si="41"/>
        <v>2.2360679774997898</v>
      </c>
      <c r="S35" s="129">
        <f t="shared" si="41"/>
        <v>1.0350983390135313</v>
      </c>
      <c r="U35" t="s">
        <v>132</v>
      </c>
      <c r="V35" s="129">
        <f>STDEV(V20:V33)</f>
        <v>1.5275252316519463</v>
      </c>
      <c r="W35" s="129">
        <f t="shared" ref="W35:AC35" si="42">STDEV(W20:W33)</f>
        <v>0.57735026918962473</v>
      </c>
      <c r="X35" s="129">
        <f t="shared" si="42"/>
        <v>0.70710678118654757</v>
      </c>
      <c r="Y35" s="129">
        <f t="shared" si="42"/>
        <v>1</v>
      </c>
      <c r="Z35" s="129">
        <f t="shared" si="42"/>
        <v>2.1213203435596424</v>
      </c>
      <c r="AA35" s="129">
        <f t="shared" si="42"/>
        <v>0</v>
      </c>
      <c r="AB35" s="129">
        <f t="shared" si="42"/>
        <v>1</v>
      </c>
      <c r="AC35" s="129">
        <f t="shared" si="42"/>
        <v>0.57735026918962629</v>
      </c>
      <c r="AD35" s="129">
        <f>STDEV(AD20:AD33)</f>
        <v>0.57735026918962473</v>
      </c>
      <c r="AE35" s="129">
        <f t="shared" ref="AE35:AK35" si="43">STDEV(AE20:AE33)</f>
        <v>1.7320508075688772</v>
      </c>
      <c r="AF35" s="129">
        <f t="shared" si="43"/>
        <v>1.4142135623730951</v>
      </c>
      <c r="AG35" s="129">
        <f t="shared" si="43"/>
        <v>1.5275252316519474</v>
      </c>
      <c r="AH35" s="129">
        <f t="shared" si="43"/>
        <v>0.70710678118654757</v>
      </c>
      <c r="AI35" s="129">
        <f t="shared" si="43"/>
        <v>1.4142135623730951</v>
      </c>
      <c r="AJ35" s="129">
        <f t="shared" si="43"/>
        <v>0</v>
      </c>
      <c r="AK35" s="129">
        <f t="shared" si="43"/>
        <v>2.3094010767585029</v>
      </c>
      <c r="AL35" s="129">
        <f>STDEV(AL20:AL33)</f>
        <v>1.6733200530681513</v>
      </c>
      <c r="AM35" s="129">
        <f t="shared" ref="AM35:AS35" si="44">STDEV(AM20:AM33)</f>
        <v>0.83666002653407512</v>
      </c>
      <c r="AN35" s="129">
        <f t="shared" si="44"/>
        <v>1.5</v>
      </c>
      <c r="AO35" s="129">
        <f t="shared" si="44"/>
        <v>0.54772255750516352</v>
      </c>
      <c r="AP35" s="129">
        <f t="shared" si="44"/>
        <v>1.5275252316519463</v>
      </c>
      <c r="AQ35" s="129">
        <f t="shared" si="44"/>
        <v>1.5275252316519463</v>
      </c>
      <c r="AR35" s="129">
        <f t="shared" si="44"/>
        <v>1.1547005383792526</v>
      </c>
      <c r="AS35" s="129">
        <f t="shared" si="44"/>
        <v>1.3038404810405297</v>
      </c>
    </row>
    <row r="36" spans="1:45" ht="15" thickBot="1">
      <c r="A36" s="123" t="s">
        <v>252</v>
      </c>
      <c r="B36" s="124"/>
      <c r="L36" s="106"/>
      <c r="M36" s="106"/>
      <c r="N36" s="106"/>
      <c r="O36" s="106"/>
      <c r="P36" s="106"/>
      <c r="Q36" s="106"/>
      <c r="R36" s="106"/>
      <c r="S36" s="106"/>
      <c r="V36" s="106"/>
      <c r="W36" s="106"/>
      <c r="X36" s="106"/>
      <c r="Y36" s="106"/>
      <c r="Z36" s="106"/>
      <c r="AA36" s="106"/>
      <c r="AB36" s="106"/>
      <c r="AC36" s="106"/>
      <c r="AD36" s="106"/>
      <c r="AE36" s="106"/>
      <c r="AF36" s="106"/>
      <c r="AG36" s="106"/>
      <c r="AH36" s="106"/>
      <c r="AI36" s="106"/>
      <c r="AJ36" s="106"/>
      <c r="AK36" s="106"/>
      <c r="AL36" s="1"/>
    </row>
    <row r="37" spans="1:45" ht="15" thickBot="1">
      <c r="A37" s="125" t="s">
        <v>131</v>
      </c>
      <c r="B37" s="126"/>
      <c r="C37" s="126">
        <f>V37</f>
        <v>4.333333333333333</v>
      </c>
      <c r="D37" s="126">
        <f t="shared" ref="D37:J38" si="45">W37</f>
        <v>3.8333333333333335</v>
      </c>
      <c r="E37" s="126">
        <f t="shared" si="45"/>
        <v>4.75</v>
      </c>
      <c r="F37" s="126">
        <f t="shared" si="45"/>
        <v>5.333333333333333</v>
      </c>
      <c r="G37" s="126">
        <f t="shared" si="45"/>
        <v>3.5</v>
      </c>
      <c r="H37" s="126">
        <f t="shared" si="45"/>
        <v>3.5</v>
      </c>
      <c r="I37" s="126">
        <f t="shared" si="45"/>
        <v>5.5</v>
      </c>
      <c r="J37" s="126">
        <f t="shared" si="45"/>
        <v>2.8333333333333335</v>
      </c>
      <c r="L37" s="106"/>
      <c r="M37" s="106"/>
      <c r="N37" s="106"/>
      <c r="O37" s="106"/>
      <c r="P37" s="106"/>
      <c r="Q37" s="106"/>
      <c r="R37" s="106"/>
      <c r="S37" s="106"/>
      <c r="T37" s="132" t="s">
        <v>194</v>
      </c>
      <c r="U37" s="132"/>
      <c r="V37" s="133">
        <f>AVERAGE(V20:V33,AD20:AD33)</f>
        <v>4.333333333333333</v>
      </c>
      <c r="W37" s="133">
        <f t="shared" ref="W37:AC37" si="46">AVERAGE(W20:W33,AE20:AE33)</f>
        <v>3.8333333333333335</v>
      </c>
      <c r="X37" s="133">
        <f t="shared" si="46"/>
        <v>4.75</v>
      </c>
      <c r="Y37" s="133">
        <f t="shared" si="46"/>
        <v>5.333333333333333</v>
      </c>
      <c r="Z37" s="133">
        <f t="shared" si="46"/>
        <v>3.5</v>
      </c>
      <c r="AA37" s="133">
        <f t="shared" si="46"/>
        <v>3.5</v>
      </c>
      <c r="AB37" s="133">
        <f t="shared" si="46"/>
        <v>5.5</v>
      </c>
      <c r="AC37" s="133">
        <f t="shared" si="46"/>
        <v>2.8333333333333335</v>
      </c>
      <c r="AD37" s="106"/>
      <c r="AE37" s="106"/>
      <c r="AF37" s="106"/>
      <c r="AG37" s="106"/>
      <c r="AH37" s="106"/>
      <c r="AI37" s="106"/>
      <c r="AJ37" s="106"/>
      <c r="AK37" s="106"/>
      <c r="AL37" s="1"/>
    </row>
    <row r="38" spans="1:45" ht="15" thickBot="1">
      <c r="A38" s="125" t="s">
        <v>132</v>
      </c>
      <c r="B38" s="126"/>
      <c r="C38" s="126">
        <f>V38</f>
        <v>1.0666666666666658</v>
      </c>
      <c r="D38" s="126">
        <f t="shared" si="45"/>
        <v>1.3666666666666658</v>
      </c>
      <c r="E38" s="126">
        <f t="shared" si="45"/>
        <v>1.5833333333333333</v>
      </c>
      <c r="F38" s="126">
        <f t="shared" si="45"/>
        <v>1.8666666666666685</v>
      </c>
      <c r="G38" s="126">
        <f t="shared" si="45"/>
        <v>1.6666666666666667</v>
      </c>
      <c r="H38" s="126">
        <f t="shared" si="45"/>
        <v>1</v>
      </c>
      <c r="I38" s="126">
        <f t="shared" si="45"/>
        <v>0.7</v>
      </c>
      <c r="J38" s="126">
        <f t="shared" si="45"/>
        <v>2.5666666666666673</v>
      </c>
      <c r="L38" s="106"/>
      <c r="M38" s="106"/>
      <c r="N38" s="106"/>
      <c r="O38" s="106"/>
      <c r="P38" s="106"/>
      <c r="Q38" s="106"/>
      <c r="R38" s="106"/>
      <c r="S38" s="106"/>
      <c r="T38" s="132" t="s">
        <v>196</v>
      </c>
      <c r="U38" s="132"/>
      <c r="V38" s="133">
        <f>VAR(V20:V33,AD20:AD33)</f>
        <v>1.0666666666666658</v>
      </c>
      <c r="W38" s="133">
        <f t="shared" ref="W38:AC38" si="47">VAR(W20:W33,AE20:AE33)</f>
        <v>1.3666666666666658</v>
      </c>
      <c r="X38" s="133">
        <f t="shared" si="47"/>
        <v>1.5833333333333333</v>
      </c>
      <c r="Y38" s="133">
        <f t="shared" si="47"/>
        <v>1.8666666666666685</v>
      </c>
      <c r="Z38" s="133">
        <f t="shared" si="47"/>
        <v>1.6666666666666667</v>
      </c>
      <c r="AA38" s="133">
        <f t="shared" si="47"/>
        <v>1</v>
      </c>
      <c r="AB38" s="133">
        <f t="shared" si="47"/>
        <v>0.7</v>
      </c>
      <c r="AC38" s="133">
        <f t="shared" si="47"/>
        <v>2.5666666666666673</v>
      </c>
      <c r="AD38" s="106"/>
      <c r="AE38" s="106"/>
      <c r="AF38" s="106"/>
      <c r="AG38" s="106"/>
      <c r="AH38" s="106"/>
      <c r="AI38" s="106"/>
      <c r="AJ38" s="106"/>
      <c r="AK38" s="106"/>
      <c r="AL38" s="1"/>
    </row>
    <row r="39" spans="1:45">
      <c r="A39" s="125" t="s">
        <v>109</v>
      </c>
      <c r="B39" s="126"/>
      <c r="C39" s="126">
        <f>C37/7</f>
        <v>0.61904761904761896</v>
      </c>
      <c r="D39" s="126">
        <f t="shared" ref="D39:J39" si="48">D37/7</f>
        <v>0.54761904761904767</v>
      </c>
      <c r="E39" s="126">
        <f t="shared" si="48"/>
        <v>0.6785714285714286</v>
      </c>
      <c r="F39" s="126">
        <f t="shared" si="48"/>
        <v>0.76190476190476186</v>
      </c>
      <c r="G39" s="126">
        <f t="shared" si="48"/>
        <v>0.5</v>
      </c>
      <c r="H39" s="126">
        <f t="shared" si="48"/>
        <v>0.5</v>
      </c>
      <c r="I39" s="126">
        <f t="shared" si="48"/>
        <v>0.7857142857142857</v>
      </c>
      <c r="J39" s="126">
        <f t="shared" si="48"/>
        <v>0.40476190476190477</v>
      </c>
      <c r="L39" s="106"/>
      <c r="M39" s="106"/>
      <c r="N39" s="106"/>
      <c r="O39" s="106"/>
      <c r="P39" s="106"/>
      <c r="Q39" s="106"/>
      <c r="R39" s="106"/>
      <c r="S39" s="106"/>
      <c r="V39" s="106"/>
      <c r="W39" s="106"/>
      <c r="X39" s="106"/>
      <c r="Y39" s="106"/>
      <c r="Z39" s="106"/>
      <c r="AA39" s="106"/>
      <c r="AB39" s="106"/>
      <c r="AC39" s="106"/>
      <c r="AD39" s="106"/>
      <c r="AE39" s="106"/>
      <c r="AF39" s="106"/>
      <c r="AG39" s="106"/>
      <c r="AH39" s="106"/>
      <c r="AI39" s="106"/>
      <c r="AJ39" s="106"/>
      <c r="AK39" s="106"/>
      <c r="AL39" s="1"/>
    </row>
    <row r="40" spans="1:45">
      <c r="A40" s="125" t="s">
        <v>158</v>
      </c>
      <c r="B40" s="126"/>
      <c r="C40" s="126">
        <f>C39*C$2</f>
        <v>7.738095238095237E-2</v>
      </c>
      <c r="D40" s="126">
        <f>D39*D$2</f>
        <v>2.281746031746032E-2</v>
      </c>
      <c r="E40" s="126">
        <f>E39*E$2</f>
        <v>0.14136904761904764</v>
      </c>
      <c r="F40" s="126">
        <f t="shared" ref="F40:J40" si="49">F39*F$2</f>
        <v>0.12698412698412698</v>
      </c>
      <c r="G40" s="126">
        <f t="shared" si="49"/>
        <v>0.10416666666666669</v>
      </c>
      <c r="H40" s="126">
        <f t="shared" si="49"/>
        <v>4.1666666666666664E-2</v>
      </c>
      <c r="I40" s="126">
        <f t="shared" si="49"/>
        <v>0.13095238095238093</v>
      </c>
      <c r="J40" s="126">
        <f t="shared" si="49"/>
        <v>3.3730158730158728E-2</v>
      </c>
      <c r="K40" s="126">
        <f>SUM(C40:J40)</f>
        <v>0.67906746031746035</v>
      </c>
      <c r="L40" s="106"/>
      <c r="M40" s="106"/>
      <c r="N40" s="106"/>
      <c r="O40" s="106"/>
      <c r="P40" s="106"/>
      <c r="Q40" s="106"/>
      <c r="R40" s="106"/>
      <c r="S40" s="106"/>
      <c r="V40" s="106"/>
      <c r="W40" s="106"/>
      <c r="X40" s="106"/>
      <c r="Y40" s="106"/>
      <c r="Z40" s="106"/>
      <c r="AA40" s="106"/>
      <c r="AB40" s="106"/>
      <c r="AC40" s="106"/>
      <c r="AD40" s="106"/>
      <c r="AE40" s="106"/>
      <c r="AF40" s="106"/>
      <c r="AG40" s="106"/>
      <c r="AH40" s="106"/>
      <c r="AI40" s="106"/>
      <c r="AJ40" s="106"/>
      <c r="AK40" s="106"/>
      <c r="AL40" s="1"/>
    </row>
    <row r="41" spans="1:45">
      <c r="A41" s="125" t="s">
        <v>193</v>
      </c>
      <c r="B41" s="126"/>
      <c r="C41" s="126">
        <f>C39*C$3</f>
        <v>7.3949857940541153E-2</v>
      </c>
      <c r="D41" s="126">
        <f t="shared" ref="D41:J41" si="50">D39*D$3</f>
        <v>5.5348381776953212E-2</v>
      </c>
      <c r="E41" s="126">
        <f t="shared" si="50"/>
        <v>0.12972745422279583</v>
      </c>
      <c r="F41" s="126">
        <f t="shared" si="50"/>
        <v>7.2189866724028218E-2</v>
      </c>
      <c r="G41" s="126">
        <f t="shared" si="50"/>
        <v>8.5989553924336534E-2</v>
      </c>
      <c r="H41" s="126">
        <f t="shared" si="50"/>
        <v>5.1811829474872943E-2</v>
      </c>
      <c r="I41" s="126">
        <f t="shared" si="50"/>
        <v>9.863021295474711E-2</v>
      </c>
      <c r="J41" s="126">
        <f t="shared" si="50"/>
        <v>3.7405241411452593E-2</v>
      </c>
      <c r="K41" s="126">
        <f>SUM(C41:J41)</f>
        <v>0.60505239842972769</v>
      </c>
      <c r="L41" s="106"/>
      <c r="M41" s="106"/>
      <c r="N41" s="106"/>
      <c r="O41" s="106"/>
      <c r="P41" s="106"/>
      <c r="Q41" s="106"/>
      <c r="R41" s="106"/>
      <c r="S41" s="106"/>
      <c r="V41" s="106"/>
      <c r="W41" s="106"/>
      <c r="X41" s="106"/>
      <c r="Y41" s="106"/>
      <c r="Z41" s="106"/>
      <c r="AA41" s="106"/>
      <c r="AB41" s="106"/>
      <c r="AC41" s="106"/>
      <c r="AD41" s="106"/>
      <c r="AE41" s="106"/>
      <c r="AF41" s="106"/>
      <c r="AG41" s="106"/>
      <c r="AH41" s="106"/>
      <c r="AI41" s="106"/>
      <c r="AJ41" s="106"/>
      <c r="AK41" s="106"/>
      <c r="AL41" s="1"/>
    </row>
    <row r="42" spans="1:45">
      <c r="A42" s="22" t="s">
        <v>110</v>
      </c>
      <c r="B42" s="3"/>
      <c r="C42" s="3">
        <f>K40</f>
        <v>0.67906746031746035</v>
      </c>
      <c r="L42" s="106"/>
      <c r="M42" s="106"/>
      <c r="N42" s="106"/>
      <c r="O42" s="106"/>
      <c r="P42" s="106"/>
      <c r="Q42" s="106"/>
      <c r="R42" s="106"/>
      <c r="S42" s="106"/>
      <c r="V42" s="106"/>
      <c r="W42" s="106"/>
      <c r="X42" s="106"/>
      <c r="Y42" s="106"/>
      <c r="Z42" s="106"/>
      <c r="AA42" s="106"/>
      <c r="AB42" s="106"/>
      <c r="AC42" s="106"/>
      <c r="AD42" s="106"/>
      <c r="AE42" s="106"/>
      <c r="AF42" s="106"/>
      <c r="AG42" s="106"/>
      <c r="AH42" s="106"/>
      <c r="AI42" s="106"/>
      <c r="AJ42" s="106"/>
      <c r="AK42" s="106"/>
      <c r="AL42" s="1"/>
    </row>
    <row r="43" spans="1:45">
      <c r="A43" s="87" t="s">
        <v>135</v>
      </c>
      <c r="B43" s="88"/>
      <c r="C43" s="88">
        <f>K41</f>
        <v>0.60505239842972769</v>
      </c>
      <c r="L43" s="106"/>
      <c r="M43" s="106"/>
      <c r="N43" s="106"/>
      <c r="O43" s="106"/>
      <c r="P43" s="106"/>
      <c r="Q43" s="106"/>
      <c r="R43" s="106"/>
      <c r="S43" s="106"/>
      <c r="V43" s="106"/>
      <c r="W43" s="106"/>
      <c r="X43" s="106"/>
      <c r="Y43" s="106"/>
      <c r="Z43" s="106"/>
      <c r="AA43" s="106"/>
      <c r="AB43" s="106"/>
      <c r="AC43" s="106"/>
      <c r="AD43" s="106"/>
      <c r="AE43" s="106"/>
      <c r="AF43" s="106"/>
      <c r="AG43" s="106"/>
      <c r="AH43" s="106"/>
      <c r="AI43" s="106"/>
      <c r="AJ43" s="106"/>
      <c r="AK43" s="106"/>
      <c r="AL43" s="1"/>
    </row>
    <row r="44" spans="1:45">
      <c r="A44" s="87"/>
      <c r="B44" s="88"/>
      <c r="C44" s="88"/>
      <c r="L44" s="106"/>
      <c r="M44" s="106"/>
      <c r="N44" s="106"/>
      <c r="O44" s="106"/>
      <c r="P44" s="106"/>
      <c r="Q44" s="106"/>
      <c r="R44" s="106"/>
      <c r="S44" s="106"/>
      <c r="V44" s="106"/>
      <c r="W44" s="106"/>
      <c r="X44" s="106"/>
      <c r="Y44" s="106"/>
      <c r="Z44" s="106"/>
      <c r="AA44" s="106"/>
      <c r="AB44" s="106"/>
      <c r="AC44" s="106"/>
      <c r="AD44" s="106"/>
      <c r="AE44" s="106"/>
      <c r="AF44" s="106"/>
      <c r="AG44" s="106"/>
      <c r="AH44" s="106"/>
      <c r="AI44" s="106"/>
      <c r="AJ44" s="106"/>
      <c r="AK44" s="106"/>
      <c r="AL44" s="1"/>
    </row>
    <row r="45" spans="1:45" s="172" customFormat="1">
      <c r="A45" s="171" t="s">
        <v>218</v>
      </c>
      <c r="C45" s="176">
        <f>AVERAGE(C31:C44)</f>
        <v>0.8000403420080936</v>
      </c>
      <c r="D45" s="176">
        <f t="shared" ref="D45:J45" si="51">AVERAGE(D31:D44)</f>
        <v>0.7996442127575667</v>
      </c>
      <c r="E45" s="176">
        <f t="shared" si="51"/>
        <v>1.0389016447911743</v>
      </c>
      <c r="F45" s="176">
        <f t="shared" si="51"/>
        <v>1.1327612611250033</v>
      </c>
      <c r="G45" s="176">
        <f>AVERAGE(G31:G44)</f>
        <v>0.82365419629172965</v>
      </c>
      <c r="H45" s="176">
        <f t="shared" si="51"/>
        <v>0.70935564827992181</v>
      </c>
      <c r="I45" s="176">
        <f t="shared" si="51"/>
        <v>0.99421182628189619</v>
      </c>
      <c r="J45" s="176">
        <f t="shared" si="51"/>
        <v>0.77122923444740232</v>
      </c>
      <c r="K45" s="176"/>
      <c r="L45" s="176"/>
      <c r="M45" s="176"/>
      <c r="N45" s="176"/>
      <c r="O45" s="176"/>
      <c r="P45" s="176"/>
      <c r="Q45" s="176"/>
      <c r="R45" s="176"/>
      <c r="S45" s="176"/>
      <c r="V45" s="176"/>
      <c r="W45" s="176"/>
      <c r="X45" s="176"/>
      <c r="Y45" s="176"/>
      <c r="Z45" s="176"/>
      <c r="AA45" s="176"/>
      <c r="AB45" s="176"/>
      <c r="AC45" s="176"/>
      <c r="AD45" s="176"/>
      <c r="AE45" s="176"/>
      <c r="AF45" s="176"/>
      <c r="AG45" s="176"/>
      <c r="AH45" s="176"/>
      <c r="AI45" s="176"/>
      <c r="AJ45" s="176"/>
      <c r="AK45" s="176"/>
      <c r="AL45" s="176"/>
    </row>
    <row r="46" spans="1:45" s="172" customFormat="1">
      <c r="C46" s="176">
        <f>STDEV(C31:C44)</f>
        <v>1.1589006216733753</v>
      </c>
      <c r="D46" s="176">
        <f t="shared" ref="D46:J46" si="52">STDEV(D31:D44)</f>
        <v>1.309483750504191</v>
      </c>
      <c r="E46" s="176">
        <f t="shared" si="52"/>
        <v>1.5818215526252251</v>
      </c>
      <c r="F46" s="176">
        <f t="shared" si="52"/>
        <v>1.8045377814097425</v>
      </c>
      <c r="G46" s="176">
        <f t="shared" si="52"/>
        <v>1.2053967637440066</v>
      </c>
      <c r="H46" s="176">
        <f t="shared" si="52"/>
        <v>1.1785632366014824</v>
      </c>
      <c r="I46" s="176">
        <f t="shared" si="52"/>
        <v>1.8445794097523835</v>
      </c>
      <c r="J46" s="176">
        <f t="shared" si="52"/>
        <v>1.2004187460821401</v>
      </c>
      <c r="K46" s="176"/>
      <c r="L46" s="176"/>
      <c r="M46" s="176"/>
      <c r="N46" s="176"/>
      <c r="O46" s="176"/>
      <c r="P46" s="176"/>
      <c r="Q46" s="176"/>
      <c r="R46" s="176"/>
      <c r="S46" s="176"/>
      <c r="V46" s="176"/>
      <c r="W46" s="176"/>
      <c r="X46" s="176"/>
      <c r="Y46" s="176"/>
      <c r="Z46" s="176"/>
      <c r="AA46" s="176"/>
      <c r="AB46" s="176"/>
      <c r="AC46" s="176"/>
      <c r="AD46" s="176"/>
      <c r="AE46" s="176"/>
      <c r="AF46" s="176"/>
      <c r="AG46" s="176"/>
      <c r="AH46" s="176"/>
      <c r="AI46" s="176"/>
      <c r="AJ46" s="176"/>
      <c r="AK46" s="176"/>
      <c r="AL46" s="176"/>
    </row>
    <row r="47" spans="1:45" s="15" customFormat="1">
      <c r="A47" s="173" t="s">
        <v>109</v>
      </c>
      <c r="B47" s="174"/>
      <c r="C47" s="175">
        <f>C45/7</f>
        <v>0.11429147742972766</v>
      </c>
      <c r="D47" s="175">
        <f t="shared" ref="D47:J47" si="53">D45/7</f>
        <v>0.11423488753679524</v>
      </c>
      <c r="E47" s="175">
        <f t="shared" si="53"/>
        <v>0.14841452068445346</v>
      </c>
      <c r="F47" s="175">
        <f t="shared" si="53"/>
        <v>0.16182303730357189</v>
      </c>
      <c r="G47" s="175">
        <f t="shared" si="53"/>
        <v>0.1176648851845328</v>
      </c>
      <c r="H47" s="175">
        <f t="shared" si="53"/>
        <v>0.10133652118284597</v>
      </c>
      <c r="I47" s="175">
        <f t="shared" si="53"/>
        <v>0.14203026089741375</v>
      </c>
      <c r="J47" s="175">
        <f t="shared" si="53"/>
        <v>0.11017560492105748</v>
      </c>
      <c r="K47" s="21"/>
      <c r="L47" s="83"/>
      <c r="M47" s="83"/>
      <c r="N47" s="83"/>
      <c r="O47" s="83"/>
      <c r="P47" s="83"/>
      <c r="Q47" s="83"/>
      <c r="R47" s="83"/>
      <c r="S47" s="83"/>
      <c r="V47" s="83"/>
      <c r="W47" s="83"/>
      <c r="X47" s="83"/>
      <c r="Y47" s="83"/>
      <c r="Z47" s="83"/>
      <c r="AA47" s="83"/>
      <c r="AB47" s="83"/>
      <c r="AC47" s="83"/>
      <c r="AD47" s="83"/>
      <c r="AE47" s="83"/>
      <c r="AF47" s="83"/>
      <c r="AG47" s="83"/>
      <c r="AH47" s="83"/>
      <c r="AI47" s="83"/>
      <c r="AJ47" s="83"/>
      <c r="AK47" s="83"/>
      <c r="AL47" s="21"/>
    </row>
    <row r="48" spans="1:45" s="15" customFormat="1">
      <c r="A48" s="173" t="s">
        <v>158</v>
      </c>
      <c r="B48" s="174"/>
      <c r="C48" s="175">
        <f>C47*C$2</f>
        <v>1.4286434678715957E-2</v>
      </c>
      <c r="D48" s="175">
        <f>D47*D$2</f>
        <v>4.7597869806998011E-3</v>
      </c>
      <c r="E48" s="175">
        <f>E47*E$2</f>
        <v>3.0919691809261143E-2</v>
      </c>
      <c r="F48" s="175">
        <f>F47*F$2</f>
        <v>2.6970506217261981E-2</v>
      </c>
      <c r="G48" s="175">
        <f>G47*G$2</f>
        <v>2.4513517746777673E-2</v>
      </c>
      <c r="H48" s="175">
        <f t="shared" ref="H48:J48" si="54">H47*H$2</f>
        <v>8.4447100985704966E-3</v>
      </c>
      <c r="I48" s="175">
        <f t="shared" si="54"/>
        <v>2.3671710149568956E-2</v>
      </c>
      <c r="J48" s="175">
        <f t="shared" si="54"/>
        <v>9.1813004100881231E-3</v>
      </c>
      <c r="K48" s="175">
        <f>SUM(C48:J48)</f>
        <v>0.14274765809094414</v>
      </c>
      <c r="L48" s="83"/>
      <c r="M48" s="83"/>
      <c r="N48" s="83"/>
      <c r="O48" s="83"/>
      <c r="P48" s="83"/>
      <c r="Q48" s="83"/>
      <c r="R48" s="83"/>
      <c r="S48" s="83"/>
      <c r="V48" s="83"/>
      <c r="W48" s="83"/>
      <c r="X48" s="83"/>
      <c r="Y48" s="83"/>
      <c r="Z48" s="83"/>
      <c r="AA48" s="83"/>
      <c r="AB48" s="83"/>
      <c r="AC48" s="83"/>
      <c r="AD48" s="83"/>
      <c r="AE48" s="83"/>
      <c r="AF48" s="83"/>
      <c r="AG48" s="83"/>
      <c r="AH48" s="83"/>
      <c r="AI48" s="83"/>
      <c r="AJ48" s="83"/>
      <c r="AK48" s="83"/>
      <c r="AL48" s="21"/>
    </row>
    <row r="49" spans="1:38" s="15" customFormat="1">
      <c r="A49" s="173" t="s">
        <v>193</v>
      </c>
      <c r="B49" s="174"/>
      <c r="C49" s="175">
        <f>C47*C$3</f>
        <v>1.3652969916507805E-2</v>
      </c>
      <c r="D49" s="175">
        <f>D47*D$3</f>
        <v>1.1545829523505304E-2</v>
      </c>
      <c r="E49" s="175">
        <f t="shared" ref="E49:J49" si="55">E47*E$3</f>
        <v>2.8373487487712495E-2</v>
      </c>
      <c r="F49" s="175">
        <f t="shared" si="55"/>
        <v>1.5332603338266771E-2</v>
      </c>
      <c r="G49" s="175">
        <f t="shared" si="55"/>
        <v>2.0235901979152499E-2</v>
      </c>
      <c r="H49" s="175">
        <f t="shared" si="55"/>
        <v>1.050086111020493E-2</v>
      </c>
      <c r="I49" s="175">
        <f t="shared" si="55"/>
        <v>1.7828968026965722E-2</v>
      </c>
      <c r="J49" s="175">
        <f t="shared" si="55"/>
        <v>1.0181652599320537E-2</v>
      </c>
      <c r="K49" s="175">
        <f>SUM(C49:J49)</f>
        <v>0.12765227398163606</v>
      </c>
      <c r="L49" s="83"/>
      <c r="M49" s="83"/>
      <c r="N49" s="83"/>
      <c r="O49" s="83"/>
      <c r="P49" s="83"/>
      <c r="Q49" s="83"/>
      <c r="R49" s="83"/>
      <c r="S49" s="83"/>
      <c r="V49" s="83"/>
      <c r="W49" s="83"/>
      <c r="X49" s="83"/>
      <c r="Y49" s="83"/>
      <c r="Z49" s="83"/>
      <c r="AA49" s="83"/>
      <c r="AB49" s="83"/>
      <c r="AC49" s="83"/>
      <c r="AD49" s="83"/>
      <c r="AE49" s="83"/>
      <c r="AF49" s="83"/>
      <c r="AG49" s="83"/>
      <c r="AH49" s="83"/>
      <c r="AI49" s="83"/>
      <c r="AJ49" s="83"/>
      <c r="AK49" s="83"/>
      <c r="AL49" s="21"/>
    </row>
    <row r="50" spans="1:38">
      <c r="A50" s="22" t="s">
        <v>110</v>
      </c>
      <c r="B50" s="3"/>
      <c r="C50" s="3">
        <f>K48</f>
        <v>0.14274765809094414</v>
      </c>
      <c r="L50" s="106"/>
      <c r="M50" s="106"/>
      <c r="N50" s="106"/>
      <c r="O50" s="106"/>
      <c r="P50" s="106"/>
      <c r="Q50" s="106"/>
      <c r="R50" s="106"/>
      <c r="S50" s="106"/>
      <c r="V50" s="106"/>
      <c r="W50" s="106"/>
      <c r="X50" s="106"/>
      <c r="Y50" s="106"/>
      <c r="Z50" s="106"/>
      <c r="AA50" s="106"/>
      <c r="AB50" s="106"/>
      <c r="AC50" s="106"/>
      <c r="AD50" s="106"/>
      <c r="AE50" s="106"/>
      <c r="AF50" s="106"/>
      <c r="AG50" s="106"/>
      <c r="AH50" s="106"/>
      <c r="AI50" s="106"/>
      <c r="AJ50" s="106"/>
      <c r="AK50" s="106"/>
      <c r="AL50" s="1"/>
    </row>
    <row r="51" spans="1:38" s="15" customFormat="1">
      <c r="A51" s="179"/>
      <c r="L51" s="83"/>
      <c r="M51" s="83"/>
      <c r="N51" s="83"/>
      <c r="O51" s="83"/>
      <c r="P51" s="83"/>
      <c r="Q51" s="83"/>
      <c r="R51" s="83"/>
      <c r="S51" s="83"/>
      <c r="V51" s="83"/>
      <c r="W51" s="83"/>
      <c r="X51" s="83"/>
      <c r="Y51" s="83"/>
      <c r="Z51" s="83"/>
      <c r="AA51" s="83"/>
      <c r="AB51" s="83"/>
      <c r="AC51" s="83"/>
      <c r="AD51" s="83"/>
      <c r="AE51" s="83"/>
      <c r="AF51" s="83"/>
      <c r="AG51" s="83"/>
      <c r="AH51" s="83"/>
      <c r="AI51" s="83"/>
      <c r="AJ51" s="83"/>
      <c r="AK51" s="83"/>
      <c r="AL51" s="21"/>
    </row>
    <row r="52" spans="1:38" s="15" customFormat="1" ht="15" thickBot="1">
      <c r="A52" s="179"/>
      <c r="L52" s="83"/>
      <c r="M52" s="83"/>
      <c r="N52" s="83"/>
      <c r="O52" s="83"/>
      <c r="P52" s="83"/>
      <c r="Q52" s="83"/>
      <c r="R52" s="83"/>
      <c r="S52" s="83"/>
      <c r="V52" s="83"/>
      <c r="W52" s="83"/>
      <c r="X52" s="83"/>
      <c r="Y52" s="83"/>
      <c r="Z52" s="83"/>
      <c r="AA52" s="83"/>
      <c r="AB52" s="83"/>
      <c r="AC52" s="83"/>
      <c r="AD52" s="83"/>
      <c r="AE52" s="83"/>
      <c r="AF52" s="83"/>
      <c r="AG52" s="83"/>
      <c r="AH52" s="83"/>
      <c r="AI52" s="83"/>
      <c r="AJ52" s="83"/>
      <c r="AK52" s="83"/>
      <c r="AL52" s="21"/>
    </row>
    <row r="53" spans="1:38" ht="15" thickBot="1">
      <c r="A53" s="29" t="s">
        <v>134</v>
      </c>
      <c r="C53" s="30">
        <f>C21</f>
        <v>1.3280573269766125</v>
      </c>
      <c r="D53" s="30">
        <f t="shared" ref="D53:J53" si="56">D21</f>
        <v>1.2314558524297641</v>
      </c>
      <c r="E53" s="30">
        <f t="shared" si="56"/>
        <v>1.2673044646258482</v>
      </c>
      <c r="F53" s="30">
        <f t="shared" si="56"/>
        <v>1.2247448713915889</v>
      </c>
      <c r="G53" s="30">
        <f t="shared" si="56"/>
        <v>1.5050420310248862</v>
      </c>
      <c r="H53" s="30">
        <f t="shared" si="56"/>
        <v>1.2135597524338355</v>
      </c>
      <c r="I53" s="30">
        <f t="shared" si="56"/>
        <v>1.8809249819912508</v>
      </c>
      <c r="J53" s="30">
        <f t="shared" si="56"/>
        <v>1.5984195491000022</v>
      </c>
      <c r="L53" s="106"/>
      <c r="M53" s="106"/>
      <c r="N53" s="106"/>
      <c r="O53" s="106"/>
      <c r="P53" s="106"/>
      <c r="Q53" s="106"/>
      <c r="R53" s="106"/>
      <c r="S53" s="106"/>
      <c r="V53" s="106"/>
      <c r="W53" s="106"/>
      <c r="X53" s="106"/>
      <c r="Y53" s="106"/>
      <c r="Z53" s="106"/>
      <c r="AA53" s="106"/>
      <c r="AB53" s="106"/>
      <c r="AC53" s="106"/>
      <c r="AD53" s="106"/>
      <c r="AE53" s="106"/>
      <c r="AF53" s="106"/>
      <c r="AG53" s="106"/>
      <c r="AH53" s="106"/>
      <c r="AI53" s="106"/>
      <c r="AJ53" s="106"/>
      <c r="AK53" s="106"/>
      <c r="AL53" s="1"/>
    </row>
    <row r="54" spans="1:38">
      <c r="A54" s="169" t="s">
        <v>24</v>
      </c>
      <c r="C54">
        <f>C20</f>
        <v>4.9285714285714288</v>
      </c>
      <c r="D54">
        <f t="shared" ref="D54:J54" si="57">D20</f>
        <v>3.8571428571428572</v>
      </c>
      <c r="E54">
        <f t="shared" si="57"/>
        <v>4.833333333333333</v>
      </c>
      <c r="F54">
        <f t="shared" si="57"/>
        <v>5</v>
      </c>
      <c r="G54">
        <f t="shared" si="57"/>
        <v>3.5833333333333335</v>
      </c>
      <c r="H54">
        <f t="shared" si="57"/>
        <v>3.4545454545454546</v>
      </c>
      <c r="I54">
        <f t="shared" si="57"/>
        <v>4.583333333333333</v>
      </c>
      <c r="J54">
        <f t="shared" si="57"/>
        <v>2.3571428571428572</v>
      </c>
      <c r="L54" s="106"/>
      <c r="M54" s="106"/>
      <c r="N54" s="106"/>
      <c r="O54" s="106"/>
      <c r="P54" s="106"/>
      <c r="Q54" s="106"/>
      <c r="R54" s="106"/>
      <c r="S54" s="106"/>
      <c r="V54" s="106"/>
      <c r="W54" s="106"/>
      <c r="X54" s="106"/>
      <c r="Y54" s="106"/>
      <c r="Z54" s="106"/>
      <c r="AA54" s="106"/>
      <c r="AB54" s="106"/>
      <c r="AC54" s="106"/>
      <c r="AD54" s="106"/>
      <c r="AE54" s="106"/>
      <c r="AF54" s="106"/>
      <c r="AG54" s="106"/>
      <c r="AH54" s="106"/>
      <c r="AI54" s="106"/>
      <c r="AJ54" s="106"/>
      <c r="AK54" s="106"/>
      <c r="AL54" s="1"/>
    </row>
    <row r="55" spans="1:38">
      <c r="L55" s="106"/>
      <c r="M55" s="106"/>
      <c r="N55" s="106"/>
      <c r="O55" s="106"/>
      <c r="P55" s="106"/>
      <c r="Q55" s="106"/>
      <c r="R55" s="106"/>
      <c r="S55" s="106"/>
      <c r="V55" s="106"/>
      <c r="W55" s="106"/>
      <c r="X55" s="106"/>
      <c r="Y55" s="106"/>
      <c r="Z55" s="106"/>
      <c r="AA55" s="106"/>
      <c r="AB55" s="106"/>
      <c r="AC55" s="106"/>
      <c r="AD55" s="106"/>
      <c r="AE55" s="106"/>
      <c r="AF55" s="106"/>
      <c r="AG55" s="106"/>
      <c r="AH55" s="106"/>
      <c r="AI55" s="106"/>
      <c r="AJ55" s="106"/>
      <c r="AK55" s="106"/>
      <c r="AL55" s="1"/>
    </row>
    <row r="56" spans="1:38">
      <c r="V56" s="121"/>
      <c r="W56" s="121"/>
      <c r="X56" s="121"/>
      <c r="Y56" s="121"/>
      <c r="Z56" s="121"/>
      <c r="AA56" s="121"/>
      <c r="AB56" s="121"/>
      <c r="AC56" s="121"/>
      <c r="AD56" s="121"/>
      <c r="AE56" s="121"/>
      <c r="AF56" s="121"/>
      <c r="AG56" s="121"/>
      <c r="AH56" s="121"/>
      <c r="AI56" s="121"/>
      <c r="AJ56" s="121"/>
      <c r="AK56" s="121"/>
      <c r="AL56" s="1"/>
    </row>
    <row r="57" spans="1:38">
      <c r="V57" s="122"/>
      <c r="W57" s="122"/>
      <c r="X57" s="122"/>
      <c r="Y57" s="122"/>
      <c r="Z57" s="122"/>
      <c r="AA57" s="122"/>
      <c r="AB57" s="122"/>
      <c r="AC57" s="122"/>
      <c r="AD57" s="122"/>
      <c r="AE57" s="122"/>
      <c r="AF57" s="122"/>
      <c r="AG57" s="122"/>
      <c r="AH57" s="122"/>
      <c r="AI57" s="122"/>
      <c r="AJ57" s="122"/>
      <c r="AK57" s="122"/>
      <c r="AL57" s="1"/>
    </row>
    <row r="58" spans="1:38">
      <c r="V58" s="1"/>
      <c r="W58" s="1"/>
      <c r="X58" s="1"/>
      <c r="Y58" s="1"/>
      <c r="Z58" s="1"/>
      <c r="AA58" s="1"/>
      <c r="AB58" s="1"/>
      <c r="AC58" s="1"/>
      <c r="AD58" s="1"/>
      <c r="AE58" s="1"/>
      <c r="AF58" s="1"/>
      <c r="AG58" s="1"/>
      <c r="AH58" s="1"/>
      <c r="AI58" s="1"/>
      <c r="AJ58" s="1"/>
      <c r="AK58" s="1"/>
      <c r="AL58" s="1"/>
    </row>
    <row r="59" spans="1:38">
      <c r="V59" s="1"/>
      <c r="W59" s="1"/>
      <c r="X59" s="1"/>
      <c r="Y59" s="1"/>
      <c r="Z59" s="1"/>
      <c r="AA59" s="1"/>
      <c r="AB59" s="1"/>
      <c r="AC59" s="1"/>
      <c r="AD59" s="1"/>
      <c r="AE59" s="1"/>
      <c r="AF59" s="1"/>
      <c r="AG59" s="1"/>
      <c r="AH59" s="1"/>
      <c r="AI59" s="1"/>
      <c r="AJ59" s="1"/>
      <c r="AK59" s="1"/>
      <c r="AL59" s="1"/>
    </row>
    <row r="60" spans="1:38">
      <c r="B60" s="57"/>
      <c r="AD60" s="1"/>
      <c r="AE60" s="1"/>
      <c r="AF60" s="1"/>
      <c r="AG60" s="1"/>
      <c r="AH60" s="1"/>
      <c r="AI60" s="1"/>
      <c r="AJ60" s="1"/>
      <c r="AK60" s="1"/>
      <c r="AL60" s="1"/>
    </row>
  </sheetData>
  <sheetCalcPr fullCalcOnLoad="1"/>
  <phoneticPr fontId="4" type="noConversion"/>
  <pageMargins left="0.7" right="0.7" top="0.78740157499999996" bottom="0.78740157499999996" header="0.3" footer="0.3"/>
  <pageSetup paperSize="0" orientation="portrait" horizontalDpi="4294967292" verticalDpi="4294967292"/>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BA191"/>
  <sheetViews>
    <sheetView topLeftCell="A154" zoomScaleNormal="55" zoomScalePageLayoutView="55" workbookViewId="0">
      <selection activeCell="A191" sqref="A191:XFD191"/>
    </sheetView>
  </sheetViews>
  <sheetFormatPr baseColWidth="10" defaultRowHeight="14"/>
  <cols>
    <col min="1" max="1" width="16.6640625" customWidth="1"/>
    <col min="2" max="2" width="14.1640625" customWidth="1"/>
    <col min="6" max="6" width="12.5" customWidth="1"/>
    <col min="9" max="9" width="16.5" customWidth="1"/>
    <col min="10" max="10" width="20" customWidth="1"/>
    <col min="12" max="12" width="11.5" customWidth="1"/>
    <col min="13" max="13" width="6.6640625" customWidth="1"/>
    <col min="14" max="14" width="5.33203125" customWidth="1"/>
    <col min="15" max="15" width="6.5" customWidth="1"/>
    <col min="16" max="16" width="5.33203125" customWidth="1"/>
    <col min="17" max="17" width="4.83203125" customWidth="1"/>
    <col min="18" max="18" width="4.5" customWidth="1"/>
    <col min="19" max="19" width="5" customWidth="1"/>
    <col min="20" max="21" width="6.1640625" customWidth="1"/>
    <col min="22" max="29" width="4.83203125" customWidth="1"/>
    <col min="30" max="37" width="5.83203125" customWidth="1"/>
    <col min="38" max="45" width="5.33203125" customWidth="1"/>
    <col min="46" max="53" width="4.5" customWidth="1"/>
  </cols>
  <sheetData>
    <row r="1" spans="1:46">
      <c r="B1" t="s">
        <v>94</v>
      </c>
      <c r="C1">
        <f t="shared" ref="C1:J1" si="0">C5+C65+C122</f>
        <v>46</v>
      </c>
      <c r="D1">
        <f t="shared" si="0"/>
        <v>46</v>
      </c>
      <c r="E1">
        <f t="shared" si="0"/>
        <v>46</v>
      </c>
      <c r="F1">
        <f t="shared" si="0"/>
        <v>46</v>
      </c>
      <c r="G1">
        <f t="shared" si="0"/>
        <v>46</v>
      </c>
      <c r="H1">
        <f t="shared" si="0"/>
        <v>46</v>
      </c>
      <c r="I1">
        <f t="shared" si="0"/>
        <v>46</v>
      </c>
      <c r="J1">
        <f t="shared" si="0"/>
        <v>46</v>
      </c>
    </row>
    <row r="2" spans="1:46">
      <c r="A2" s="72" t="s">
        <v>154</v>
      </c>
      <c r="B2" s="73"/>
      <c r="C2" s="73">
        <f>Gewichte!E38</f>
        <v>0.125</v>
      </c>
      <c r="D2" s="73">
        <f>Gewichte!E39</f>
        <v>4.1666666666666664E-2</v>
      </c>
      <c r="E2" s="73">
        <f>Gewichte!E40</f>
        <v>0.20833333333333337</v>
      </c>
      <c r="F2" s="73">
        <f>Gewichte!E41</f>
        <v>0.16666666666666666</v>
      </c>
      <c r="G2" s="73">
        <f>Gewichte!E42</f>
        <v>0.20833333333333337</v>
      </c>
      <c r="H2" s="73">
        <f>Gewichte!E43</f>
        <v>8.3333333333333329E-2</v>
      </c>
      <c r="I2" s="73">
        <f>Gewichte!E44</f>
        <v>0.16666666666666666</v>
      </c>
      <c r="J2" s="73">
        <f>Gewichte!E45</f>
        <v>8.3333333333333329E-2</v>
      </c>
    </row>
    <row r="3" spans="1:46">
      <c r="A3" s="72" t="s">
        <v>155</v>
      </c>
      <c r="B3" s="73"/>
      <c r="C3" s="86">
        <v>0.11945746282702803</v>
      </c>
      <c r="D3" s="86">
        <v>0.10107095802747977</v>
      </c>
      <c r="E3" s="86">
        <v>0.19117730095990965</v>
      </c>
      <c r="F3" s="86">
        <v>9.4749200075287032E-2</v>
      </c>
      <c r="G3" s="86">
        <v>0.17197910784867307</v>
      </c>
      <c r="H3" s="86">
        <v>0.10362365894974589</v>
      </c>
      <c r="I3" s="86">
        <v>0.12552936194240541</v>
      </c>
      <c r="J3" s="86">
        <v>9.2412949369471115E-2</v>
      </c>
    </row>
    <row r="4" spans="1:46">
      <c r="A4" s="72"/>
      <c r="B4" s="73"/>
      <c r="C4" s="73"/>
      <c r="D4" s="73"/>
      <c r="E4" s="73"/>
      <c r="F4" s="73"/>
      <c r="G4" s="73"/>
      <c r="H4" s="73"/>
      <c r="I4" s="73"/>
      <c r="J4" s="73"/>
    </row>
    <row r="5" spans="1:46" ht="15" thickBot="1">
      <c r="B5" t="s">
        <v>95</v>
      </c>
      <c r="C5" s="1">
        <v>15</v>
      </c>
      <c r="D5" s="1">
        <v>15</v>
      </c>
      <c r="E5" s="1">
        <v>15</v>
      </c>
      <c r="F5" s="1">
        <v>15</v>
      </c>
      <c r="G5" s="1">
        <v>15</v>
      </c>
      <c r="H5" s="1">
        <v>15</v>
      </c>
      <c r="I5" s="1">
        <v>15</v>
      </c>
      <c r="J5" s="1">
        <v>15</v>
      </c>
    </row>
    <row r="6" spans="1:46" ht="43.5" customHeight="1" thickTop="1">
      <c r="C6" s="5" t="s">
        <v>76</v>
      </c>
      <c r="D6" s="6" t="s">
        <v>79</v>
      </c>
      <c r="E6" s="6" t="s">
        <v>96</v>
      </c>
      <c r="F6" s="6" t="s">
        <v>83</v>
      </c>
      <c r="G6" s="6" t="s">
        <v>85</v>
      </c>
      <c r="H6" s="7" t="s">
        <v>87</v>
      </c>
      <c r="I6" s="6" t="s">
        <v>89</v>
      </c>
      <c r="J6" s="8" t="s">
        <v>91</v>
      </c>
      <c r="L6" s="9" t="s">
        <v>97</v>
      </c>
      <c r="T6" s="9" t="s">
        <v>98</v>
      </c>
      <c r="U6" s="10" t="s">
        <v>99</v>
      </c>
      <c r="V6" s="9" t="s">
        <v>100</v>
      </c>
      <c r="AD6" s="9" t="s">
        <v>101</v>
      </c>
    </row>
    <row r="7" spans="1:46">
      <c r="A7" s="1" t="s">
        <v>102</v>
      </c>
      <c r="C7" s="12"/>
      <c r="D7" s="13"/>
      <c r="E7" s="13"/>
      <c r="F7" s="13"/>
      <c r="G7" s="13"/>
      <c r="H7" s="13"/>
      <c r="I7" s="13"/>
      <c r="J7" s="14"/>
      <c r="L7" s="10"/>
      <c r="T7" s="10"/>
      <c r="U7" s="10"/>
      <c r="V7" s="10"/>
      <c r="AD7" s="10"/>
      <c r="AL7" s="1" t="s">
        <v>103</v>
      </c>
      <c r="AT7" t="s">
        <v>197</v>
      </c>
    </row>
    <row r="8" spans="1:46">
      <c r="C8" s="16">
        <v>4</v>
      </c>
      <c r="D8" s="17">
        <v>4</v>
      </c>
      <c r="E8" s="17" t="s">
        <v>105</v>
      </c>
      <c r="F8" s="17">
        <v>6</v>
      </c>
      <c r="G8" s="17">
        <v>4</v>
      </c>
      <c r="H8" s="17">
        <v>3</v>
      </c>
      <c r="I8" s="17">
        <v>6</v>
      </c>
      <c r="J8" s="18">
        <v>6</v>
      </c>
      <c r="L8" s="19">
        <v>1</v>
      </c>
      <c r="M8" s="20"/>
      <c r="T8" s="19" t="s">
        <v>104</v>
      </c>
      <c r="U8" s="19"/>
      <c r="V8" s="19">
        <v>0</v>
      </c>
      <c r="AD8" s="19">
        <v>0</v>
      </c>
      <c r="AL8" s="19">
        <v>1</v>
      </c>
      <c r="AT8" s="19">
        <v>0</v>
      </c>
    </row>
    <row r="9" spans="1:46">
      <c r="C9" s="16">
        <v>5</v>
      </c>
      <c r="D9" s="17">
        <v>6</v>
      </c>
      <c r="E9" s="17">
        <v>6</v>
      </c>
      <c r="F9" s="17">
        <v>5</v>
      </c>
      <c r="G9" s="17">
        <v>6</v>
      </c>
      <c r="H9" s="17">
        <v>5</v>
      </c>
      <c r="I9" s="17" t="s">
        <v>105</v>
      </c>
      <c r="J9" s="18">
        <v>4</v>
      </c>
      <c r="L9" s="19">
        <v>1</v>
      </c>
      <c r="T9" s="19" t="s">
        <v>104</v>
      </c>
      <c r="U9" s="19"/>
      <c r="V9" s="19">
        <v>0</v>
      </c>
      <c r="AD9" s="19">
        <v>0</v>
      </c>
      <c r="AL9" s="19">
        <v>1</v>
      </c>
      <c r="AT9" s="19">
        <v>0</v>
      </c>
    </row>
    <row r="10" spans="1:46">
      <c r="C10" s="16">
        <v>5</v>
      </c>
      <c r="D10" s="17">
        <v>5</v>
      </c>
      <c r="E10" s="17">
        <v>5</v>
      </c>
      <c r="F10" s="17">
        <v>5</v>
      </c>
      <c r="G10" s="17">
        <v>3</v>
      </c>
      <c r="H10" s="17">
        <v>3</v>
      </c>
      <c r="I10" s="17">
        <v>4</v>
      </c>
      <c r="J10" s="18">
        <v>3</v>
      </c>
      <c r="L10" s="19">
        <v>0</v>
      </c>
      <c r="M10" s="20"/>
      <c r="T10" s="19"/>
      <c r="U10" s="19"/>
      <c r="V10" s="19">
        <v>0</v>
      </c>
      <c r="AD10" s="19">
        <v>0</v>
      </c>
      <c r="AL10" s="19">
        <v>1</v>
      </c>
      <c r="AT10" s="19">
        <v>0</v>
      </c>
    </row>
    <row r="11" spans="1:46">
      <c r="C11" s="16">
        <v>3</v>
      </c>
      <c r="D11" s="17">
        <v>4</v>
      </c>
      <c r="E11" s="17">
        <v>6</v>
      </c>
      <c r="F11" s="17">
        <v>6</v>
      </c>
      <c r="G11" s="17">
        <v>3</v>
      </c>
      <c r="H11" s="17" t="s">
        <v>105</v>
      </c>
      <c r="I11" s="17" t="s">
        <v>105</v>
      </c>
      <c r="J11" s="18">
        <v>5</v>
      </c>
      <c r="L11" s="19">
        <v>0</v>
      </c>
      <c r="T11" s="19"/>
      <c r="U11" s="19" t="s">
        <v>104</v>
      </c>
      <c r="V11">
        <v>0</v>
      </c>
      <c r="AD11" s="19">
        <v>0</v>
      </c>
      <c r="AL11" s="19">
        <v>1</v>
      </c>
      <c r="AT11" s="19">
        <v>0</v>
      </c>
    </row>
    <row r="12" spans="1:46">
      <c r="C12" s="16">
        <v>4</v>
      </c>
      <c r="D12" s="17">
        <v>5</v>
      </c>
      <c r="E12" s="17">
        <v>5</v>
      </c>
      <c r="F12" s="17">
        <v>6</v>
      </c>
      <c r="G12" s="17">
        <v>5</v>
      </c>
      <c r="H12" s="17">
        <v>2</v>
      </c>
      <c r="I12" s="17">
        <v>3</v>
      </c>
      <c r="J12" s="18">
        <v>7</v>
      </c>
      <c r="L12" s="19">
        <v>0</v>
      </c>
      <c r="M12" s="20"/>
      <c r="T12" s="19"/>
      <c r="U12" s="19"/>
      <c r="V12" s="19">
        <v>0</v>
      </c>
      <c r="AD12" s="19">
        <v>1</v>
      </c>
      <c r="AL12" s="19">
        <v>1</v>
      </c>
      <c r="AT12" s="19">
        <v>0</v>
      </c>
    </row>
    <row r="13" spans="1:46">
      <c r="C13" s="16">
        <v>5</v>
      </c>
      <c r="D13" s="17">
        <v>5</v>
      </c>
      <c r="E13" s="17">
        <v>1</v>
      </c>
      <c r="F13" s="17">
        <v>2</v>
      </c>
      <c r="G13" s="17">
        <v>2</v>
      </c>
      <c r="H13" s="17">
        <v>2</v>
      </c>
      <c r="I13" s="17">
        <v>4</v>
      </c>
      <c r="J13" s="18">
        <v>6</v>
      </c>
      <c r="L13" s="19">
        <v>0</v>
      </c>
      <c r="T13" s="19"/>
      <c r="U13" s="19"/>
      <c r="V13" s="19">
        <v>1</v>
      </c>
      <c r="AD13" s="19">
        <v>0</v>
      </c>
      <c r="AL13" s="19">
        <v>1</v>
      </c>
      <c r="AT13" s="19">
        <v>0</v>
      </c>
    </row>
    <row r="14" spans="1:46">
      <c r="C14" s="16">
        <v>5</v>
      </c>
      <c r="D14" s="17">
        <v>3</v>
      </c>
      <c r="E14" s="17">
        <v>5</v>
      </c>
      <c r="F14" s="17">
        <v>5</v>
      </c>
      <c r="G14" s="17">
        <v>6</v>
      </c>
      <c r="H14" s="17">
        <v>5</v>
      </c>
      <c r="I14" s="17">
        <v>6</v>
      </c>
      <c r="J14" s="18">
        <v>6</v>
      </c>
      <c r="L14" s="19">
        <v>1</v>
      </c>
      <c r="M14" s="20"/>
      <c r="T14" s="19"/>
      <c r="U14" s="19"/>
      <c r="V14" s="19">
        <v>0</v>
      </c>
      <c r="AD14" s="19">
        <v>0</v>
      </c>
      <c r="AL14" s="19">
        <v>0</v>
      </c>
      <c r="AT14" s="19">
        <v>1</v>
      </c>
    </row>
    <row r="15" spans="1:46">
      <c r="C15" s="16">
        <v>3</v>
      </c>
      <c r="D15" s="17">
        <v>1</v>
      </c>
      <c r="E15" s="17">
        <v>5</v>
      </c>
      <c r="F15" s="17">
        <v>4</v>
      </c>
      <c r="G15" s="17">
        <v>3</v>
      </c>
      <c r="H15" s="17">
        <v>5</v>
      </c>
      <c r="I15" s="17">
        <v>4</v>
      </c>
      <c r="J15" s="18">
        <v>1</v>
      </c>
      <c r="L15" s="19">
        <v>1</v>
      </c>
      <c r="T15" s="19"/>
      <c r="U15" s="19"/>
      <c r="V15" s="19">
        <v>0</v>
      </c>
      <c r="AD15" s="19">
        <v>0</v>
      </c>
      <c r="AL15" s="19">
        <v>0</v>
      </c>
      <c r="AT15" s="19">
        <v>1</v>
      </c>
    </row>
    <row r="16" spans="1:46">
      <c r="C16" s="16">
        <v>5</v>
      </c>
      <c r="D16" s="17">
        <v>4</v>
      </c>
      <c r="E16" s="17">
        <v>5</v>
      </c>
      <c r="F16" s="17">
        <v>6</v>
      </c>
      <c r="G16" s="17">
        <v>4</v>
      </c>
      <c r="H16" s="17">
        <v>4</v>
      </c>
      <c r="I16" s="17">
        <v>5</v>
      </c>
      <c r="J16" s="18">
        <v>6</v>
      </c>
      <c r="L16" s="19">
        <v>1</v>
      </c>
      <c r="M16" s="20"/>
      <c r="T16" s="19"/>
      <c r="U16" s="19"/>
      <c r="V16" s="19">
        <v>0</v>
      </c>
      <c r="Y16" s="1"/>
      <c r="AD16" s="19">
        <v>0</v>
      </c>
      <c r="AL16" s="19">
        <v>0</v>
      </c>
      <c r="AT16" s="19">
        <v>1</v>
      </c>
    </row>
    <row r="17" spans="1:53">
      <c r="A17" s="1"/>
      <c r="C17" s="16">
        <v>4</v>
      </c>
      <c r="D17" s="17">
        <v>4</v>
      </c>
      <c r="E17" s="17">
        <v>6</v>
      </c>
      <c r="F17" s="17">
        <v>5</v>
      </c>
      <c r="G17" s="17">
        <v>3</v>
      </c>
      <c r="H17" s="17">
        <v>3</v>
      </c>
      <c r="I17" s="17">
        <v>5</v>
      </c>
      <c r="J17" s="18">
        <v>6</v>
      </c>
      <c r="L17" s="19">
        <v>0</v>
      </c>
      <c r="T17" s="19"/>
      <c r="U17" s="19" t="s">
        <v>104</v>
      </c>
      <c r="V17" s="19">
        <v>0</v>
      </c>
      <c r="AD17" s="19">
        <v>0</v>
      </c>
      <c r="AL17" s="19">
        <v>0</v>
      </c>
      <c r="AT17" s="19">
        <v>1</v>
      </c>
    </row>
    <row r="18" spans="1:53">
      <c r="C18" s="16">
        <v>4</v>
      </c>
      <c r="D18" s="17">
        <v>5</v>
      </c>
      <c r="E18" s="17">
        <v>5</v>
      </c>
      <c r="F18" s="17">
        <v>5</v>
      </c>
      <c r="G18" s="17">
        <v>5</v>
      </c>
      <c r="H18" s="17">
        <v>4</v>
      </c>
      <c r="I18" s="17">
        <v>3</v>
      </c>
      <c r="J18" s="18">
        <v>4</v>
      </c>
      <c r="L18" s="19">
        <v>0</v>
      </c>
      <c r="M18" s="20"/>
      <c r="T18" s="19"/>
      <c r="U18" s="19"/>
      <c r="V18" s="19">
        <v>1</v>
      </c>
      <c r="AD18" s="19">
        <v>0</v>
      </c>
      <c r="AL18" s="19">
        <v>0</v>
      </c>
      <c r="AT18" s="19">
        <v>1</v>
      </c>
    </row>
    <row r="19" spans="1:53">
      <c r="C19" s="16">
        <v>6</v>
      </c>
      <c r="D19" s="17">
        <v>4</v>
      </c>
      <c r="E19" s="17">
        <v>6</v>
      </c>
      <c r="F19" s="17">
        <v>6</v>
      </c>
      <c r="G19" s="17">
        <v>6</v>
      </c>
      <c r="H19" s="17" t="s">
        <v>105</v>
      </c>
      <c r="I19" s="17" t="s">
        <v>105</v>
      </c>
      <c r="J19" s="18">
        <v>7</v>
      </c>
      <c r="L19" s="19">
        <v>0</v>
      </c>
      <c r="T19" s="19" t="s">
        <v>104</v>
      </c>
      <c r="U19" s="19"/>
      <c r="V19" s="19">
        <v>0</v>
      </c>
      <c r="AD19" s="19">
        <v>0</v>
      </c>
      <c r="AL19" s="19">
        <v>0</v>
      </c>
      <c r="AT19" s="19">
        <v>1</v>
      </c>
    </row>
    <row r="20" spans="1:53">
      <c r="C20" s="16">
        <v>6</v>
      </c>
      <c r="D20" s="17">
        <v>4</v>
      </c>
      <c r="E20" s="17" t="s">
        <v>105</v>
      </c>
      <c r="F20" s="17" t="s">
        <v>105</v>
      </c>
      <c r="G20" s="17" t="s">
        <v>105</v>
      </c>
      <c r="H20" s="17" t="s">
        <v>105</v>
      </c>
      <c r="I20" s="17" t="s">
        <v>105</v>
      </c>
      <c r="J20" s="18">
        <v>7</v>
      </c>
      <c r="L20" s="41">
        <v>1</v>
      </c>
      <c r="M20" s="20"/>
      <c r="T20" s="41" t="s">
        <v>104</v>
      </c>
      <c r="U20" s="41" t="s">
        <v>104</v>
      </c>
      <c r="V20" s="19">
        <v>0</v>
      </c>
      <c r="Z20" s="1"/>
      <c r="AD20" s="19">
        <v>0</v>
      </c>
      <c r="AL20" s="19">
        <v>0</v>
      </c>
      <c r="AT20" s="19">
        <v>1</v>
      </c>
    </row>
    <row r="21" spans="1:53">
      <c r="C21" s="16">
        <v>4</v>
      </c>
      <c r="D21" s="17">
        <v>5</v>
      </c>
      <c r="E21" s="17">
        <v>4</v>
      </c>
      <c r="F21" s="17">
        <v>4</v>
      </c>
      <c r="G21" s="17">
        <v>5</v>
      </c>
      <c r="H21" s="17" t="s">
        <v>105</v>
      </c>
      <c r="I21" s="17">
        <v>4</v>
      </c>
      <c r="J21" s="18">
        <v>6</v>
      </c>
      <c r="L21" s="19">
        <v>0</v>
      </c>
      <c r="T21" s="19"/>
      <c r="U21" s="19"/>
      <c r="V21" s="19">
        <v>0</v>
      </c>
      <c r="AD21" s="19">
        <v>1</v>
      </c>
      <c r="AL21" s="19">
        <v>0</v>
      </c>
      <c r="AT21" s="19">
        <v>1</v>
      </c>
    </row>
    <row r="22" spans="1:53" ht="15" thickBot="1">
      <c r="C22" s="26">
        <v>6</v>
      </c>
      <c r="D22" s="20">
        <v>5</v>
      </c>
      <c r="E22" s="1" t="s">
        <v>106</v>
      </c>
      <c r="F22" s="20">
        <v>7</v>
      </c>
      <c r="G22" s="20">
        <v>4</v>
      </c>
      <c r="H22" s="20">
        <v>5</v>
      </c>
      <c r="I22" s="1" t="s">
        <v>106</v>
      </c>
      <c r="J22" s="27">
        <v>6</v>
      </c>
      <c r="L22" s="127">
        <v>1</v>
      </c>
      <c r="M22" s="20"/>
      <c r="T22" s="19"/>
      <c r="U22" s="19"/>
      <c r="V22" s="127">
        <v>0</v>
      </c>
      <c r="AD22" s="127">
        <v>0</v>
      </c>
      <c r="AL22" s="127">
        <v>0</v>
      </c>
      <c r="AT22" s="19">
        <v>1</v>
      </c>
    </row>
    <row r="23" spans="1:53" ht="16" thickTop="1" thickBot="1">
      <c r="A23" s="71" t="s">
        <v>108</v>
      </c>
      <c r="C23" s="69">
        <f>AVERAGE(C8:C22)</f>
        <v>4.5999999999999996</v>
      </c>
      <c r="D23" s="69">
        <f t="shared" ref="D23:J23" si="1">AVERAGE(D8:D22)</f>
        <v>4.2666666666666666</v>
      </c>
      <c r="E23" s="69">
        <f t="shared" si="1"/>
        <v>4.916666666666667</v>
      </c>
      <c r="F23" s="69">
        <f t="shared" si="1"/>
        <v>5.1428571428571432</v>
      </c>
      <c r="G23" s="69">
        <f t="shared" si="1"/>
        <v>4.2142857142857144</v>
      </c>
      <c r="H23" s="69">
        <f t="shared" si="1"/>
        <v>3.7272727272727271</v>
      </c>
      <c r="I23" s="69">
        <f t="shared" si="1"/>
        <v>4.4000000000000004</v>
      </c>
      <c r="J23" s="69">
        <f t="shared" si="1"/>
        <v>5.333333333333333</v>
      </c>
      <c r="L23" s="107">
        <f>IF(AND($L8,C8)=TRUE,C8)</f>
        <v>4</v>
      </c>
      <c r="M23" s="108">
        <f t="shared" ref="M23:S37" si="2">IF(AND($L8,D8)=TRUE,D8)</f>
        <v>4</v>
      </c>
      <c r="N23" s="108" t="str">
        <f t="shared" si="2"/>
        <v>weiß nicht</v>
      </c>
      <c r="O23" s="108">
        <f t="shared" si="2"/>
        <v>6</v>
      </c>
      <c r="P23" s="108">
        <f t="shared" si="2"/>
        <v>4</v>
      </c>
      <c r="Q23" s="108">
        <f t="shared" si="2"/>
        <v>3</v>
      </c>
      <c r="R23" s="108">
        <f t="shared" si="2"/>
        <v>6</v>
      </c>
      <c r="S23" s="109">
        <f t="shared" si="2"/>
        <v>6</v>
      </c>
      <c r="T23" s="1"/>
      <c r="U23" s="1"/>
      <c r="V23" s="107" t="b">
        <f>IF(AND($V8,C8)=TRUE,C8)</f>
        <v>0</v>
      </c>
      <c r="W23" s="108" t="b">
        <f t="shared" ref="W23:AC37" si="3">IF(AND($V8,D8)=TRUE,D8)</f>
        <v>0</v>
      </c>
      <c r="X23" s="108" t="b">
        <f t="shared" si="3"/>
        <v>0</v>
      </c>
      <c r="Y23" s="108" t="b">
        <f t="shared" si="3"/>
        <v>0</v>
      </c>
      <c r="Z23" s="108" t="b">
        <f>IF(AND($V8,G8)=TRUE,G8)</f>
        <v>0</v>
      </c>
      <c r="AA23" s="108" t="b">
        <f t="shared" si="3"/>
        <v>0</v>
      </c>
      <c r="AB23" s="108" t="b">
        <f t="shared" si="3"/>
        <v>0</v>
      </c>
      <c r="AC23" s="108" t="b">
        <f t="shared" si="3"/>
        <v>0</v>
      </c>
      <c r="AD23" s="107" t="b">
        <f>IF(AND($AD8,C8)=TRUE,C8)</f>
        <v>0</v>
      </c>
      <c r="AE23" s="108" t="b">
        <f t="shared" ref="AE23:AK37" si="4">IF(AND($AD8,D8)=TRUE,D8)</f>
        <v>0</v>
      </c>
      <c r="AF23" s="108" t="b">
        <f t="shared" si="4"/>
        <v>0</v>
      </c>
      <c r="AG23" s="108" t="b">
        <f t="shared" si="4"/>
        <v>0</v>
      </c>
      <c r="AH23" s="108" t="b">
        <f t="shared" si="4"/>
        <v>0</v>
      </c>
      <c r="AI23" s="108" t="b">
        <f t="shared" si="4"/>
        <v>0</v>
      </c>
      <c r="AJ23" s="108" t="b">
        <f t="shared" si="4"/>
        <v>0</v>
      </c>
      <c r="AK23" s="108" t="b">
        <f t="shared" si="4"/>
        <v>0</v>
      </c>
      <c r="AL23" s="138">
        <f>IF(AND($AL8,C8)=TRUE,C8)</f>
        <v>4</v>
      </c>
      <c r="AM23" s="139">
        <f t="shared" ref="AM23:AS37" si="5">IF(AND($AL8,D8)=TRUE,D8)</f>
        <v>4</v>
      </c>
      <c r="AN23" s="139" t="str">
        <f t="shared" si="5"/>
        <v>weiß nicht</v>
      </c>
      <c r="AO23" s="139">
        <f t="shared" si="5"/>
        <v>6</v>
      </c>
      <c r="AP23" s="139">
        <f t="shared" si="5"/>
        <v>4</v>
      </c>
      <c r="AQ23" s="139">
        <f t="shared" si="5"/>
        <v>3</v>
      </c>
      <c r="AR23" s="139">
        <f t="shared" si="5"/>
        <v>6</v>
      </c>
      <c r="AS23" s="139">
        <f t="shared" si="5"/>
        <v>6</v>
      </c>
      <c r="AT23" s="141" t="b">
        <f>IF(AND($AT8,C8)=TRUE,C8)</f>
        <v>0</v>
      </c>
      <c r="AU23" s="139" t="b">
        <f t="shared" ref="AU23:BA37" si="6">IF(AND($AT8,D8)=TRUE,D8)</f>
        <v>0</v>
      </c>
      <c r="AV23" s="139" t="b">
        <f t="shared" si="6"/>
        <v>0</v>
      </c>
      <c r="AW23" s="139" t="b">
        <f t="shared" si="6"/>
        <v>0</v>
      </c>
      <c r="AX23" s="139" t="b">
        <f t="shared" si="6"/>
        <v>0</v>
      </c>
      <c r="AY23" s="139" t="b">
        <f t="shared" si="6"/>
        <v>0</v>
      </c>
      <c r="AZ23" s="139" t="b">
        <f t="shared" si="6"/>
        <v>0</v>
      </c>
      <c r="BA23" s="140" t="b">
        <f t="shared" si="6"/>
        <v>0</v>
      </c>
    </row>
    <row r="24" spans="1:53" ht="16" thickTop="1" thickBot="1">
      <c r="A24" s="71" t="s">
        <v>136</v>
      </c>
      <c r="C24" s="70">
        <f>STDEV(C8:C22)</f>
        <v>0.98561076060916308</v>
      </c>
      <c r="D24" s="70">
        <f t="shared" ref="D24:J24" si="7">STDEV(D8:D22)</f>
        <v>1.1629191512658792</v>
      </c>
      <c r="E24" s="70">
        <f t="shared" si="7"/>
        <v>1.3789543689024497</v>
      </c>
      <c r="F24" s="70">
        <f t="shared" si="7"/>
        <v>1.2314558524297641</v>
      </c>
      <c r="G24" s="70">
        <f t="shared" si="7"/>
        <v>1.3114039117603014</v>
      </c>
      <c r="H24" s="70">
        <f t="shared" si="7"/>
        <v>1.1908743922772957</v>
      </c>
      <c r="I24" s="70">
        <f t="shared" si="7"/>
        <v>1.0749676997731401</v>
      </c>
      <c r="J24" s="70">
        <f t="shared" si="7"/>
        <v>1.676163419695051</v>
      </c>
      <c r="L24" s="110">
        <f t="shared" ref="L24:L37" si="8">IF(AND($L9,C9)=TRUE,C9)</f>
        <v>5</v>
      </c>
      <c r="M24" s="106">
        <f t="shared" si="2"/>
        <v>6</v>
      </c>
      <c r="N24" s="106">
        <f t="shared" si="2"/>
        <v>6</v>
      </c>
      <c r="O24" s="106">
        <f t="shared" si="2"/>
        <v>5</v>
      </c>
      <c r="P24" s="106">
        <f t="shared" si="2"/>
        <v>6</v>
      </c>
      <c r="Q24" s="106">
        <f t="shared" si="2"/>
        <v>5</v>
      </c>
      <c r="R24" s="106" t="str">
        <f t="shared" si="2"/>
        <v>weiß nicht</v>
      </c>
      <c r="S24" s="111">
        <f t="shared" si="2"/>
        <v>4</v>
      </c>
      <c r="T24" s="1"/>
      <c r="U24" s="1"/>
      <c r="V24" s="110" t="b">
        <f t="shared" ref="V24:V37" si="9">IF(AND($V9,C9)=TRUE,C9)</f>
        <v>0</v>
      </c>
      <c r="W24" s="106" t="b">
        <f t="shared" si="3"/>
        <v>0</v>
      </c>
      <c r="X24" s="106" t="b">
        <f t="shared" si="3"/>
        <v>0</v>
      </c>
      <c r="Y24" s="106" t="b">
        <f t="shared" si="3"/>
        <v>0</v>
      </c>
      <c r="Z24" s="106" t="b">
        <f t="shared" si="3"/>
        <v>0</v>
      </c>
      <c r="AA24" s="106" t="b">
        <f t="shared" si="3"/>
        <v>0</v>
      </c>
      <c r="AB24" s="106" t="b">
        <f t="shared" si="3"/>
        <v>0</v>
      </c>
      <c r="AC24" s="106" t="b">
        <f t="shared" si="3"/>
        <v>0</v>
      </c>
      <c r="AD24" s="110" t="b">
        <f t="shared" ref="AD24:AD37" si="10">IF(AND($AD9,C9)=TRUE,C9)</f>
        <v>0</v>
      </c>
      <c r="AE24" s="106" t="b">
        <f t="shared" si="4"/>
        <v>0</v>
      </c>
      <c r="AF24" s="106" t="b">
        <f t="shared" si="4"/>
        <v>0</v>
      </c>
      <c r="AG24" s="106" t="b">
        <f t="shared" si="4"/>
        <v>0</v>
      </c>
      <c r="AH24" s="106" t="b">
        <f t="shared" si="4"/>
        <v>0</v>
      </c>
      <c r="AI24" s="106" t="b">
        <f t="shared" si="4"/>
        <v>0</v>
      </c>
      <c r="AJ24" s="106" t="b">
        <f t="shared" si="4"/>
        <v>0</v>
      </c>
      <c r="AK24" s="106" t="b">
        <f t="shared" si="4"/>
        <v>0</v>
      </c>
      <c r="AL24" s="141">
        <f t="shared" ref="AL24:AL37" si="11">IF(AND($AL9,C9)=TRUE,C9)</f>
        <v>5</v>
      </c>
      <c r="AM24" s="142">
        <f t="shared" si="5"/>
        <v>6</v>
      </c>
      <c r="AN24" s="142">
        <f t="shared" si="5"/>
        <v>6</v>
      </c>
      <c r="AO24" s="142">
        <f t="shared" si="5"/>
        <v>5</v>
      </c>
      <c r="AP24" s="142">
        <f t="shared" si="5"/>
        <v>6</v>
      </c>
      <c r="AQ24" s="142">
        <f t="shared" si="5"/>
        <v>5</v>
      </c>
      <c r="AR24" s="142" t="str">
        <f t="shared" si="5"/>
        <v>weiß nicht</v>
      </c>
      <c r="AS24" s="142">
        <f t="shared" si="5"/>
        <v>4</v>
      </c>
      <c r="AT24" s="141" t="b">
        <f t="shared" ref="AT24:AT37" si="12">IF(AND($AT9,C9)=TRUE,C9)</f>
        <v>0</v>
      </c>
      <c r="AU24" s="142" t="b">
        <f t="shared" si="6"/>
        <v>0</v>
      </c>
      <c r="AV24" s="142" t="b">
        <f t="shared" si="6"/>
        <v>0</v>
      </c>
      <c r="AW24" s="142" t="b">
        <f t="shared" si="6"/>
        <v>0</v>
      </c>
      <c r="AX24" s="142" t="b">
        <f t="shared" si="6"/>
        <v>0</v>
      </c>
      <c r="AY24" s="142" t="b">
        <f t="shared" si="6"/>
        <v>0</v>
      </c>
      <c r="AZ24" s="142" t="b">
        <f t="shared" si="6"/>
        <v>0</v>
      </c>
      <c r="BA24" s="143" t="b">
        <f t="shared" si="6"/>
        <v>0</v>
      </c>
    </row>
    <row r="25" spans="1:53" ht="15" thickBot="1">
      <c r="A25" s="71" t="s">
        <v>109</v>
      </c>
      <c r="C25" s="70">
        <f t="shared" ref="C25:J25" si="13">C23/7</f>
        <v>0.65714285714285714</v>
      </c>
      <c r="D25" s="70">
        <f t="shared" si="13"/>
        <v>0.60952380952380947</v>
      </c>
      <c r="E25" s="70">
        <f t="shared" si="13"/>
        <v>0.70238095238095244</v>
      </c>
      <c r="F25" s="70">
        <f t="shared" si="13"/>
        <v>0.73469387755102045</v>
      </c>
      <c r="G25" s="70">
        <f t="shared" si="13"/>
        <v>0.60204081632653061</v>
      </c>
      <c r="H25" s="70">
        <f t="shared" si="13"/>
        <v>0.53246753246753242</v>
      </c>
      <c r="I25" s="70">
        <f t="shared" si="13"/>
        <v>0.62857142857142867</v>
      </c>
      <c r="J25" s="70">
        <f t="shared" si="13"/>
        <v>0.76190476190476186</v>
      </c>
      <c r="L25" s="110" t="b">
        <f t="shared" si="8"/>
        <v>0</v>
      </c>
      <c r="M25" s="106" t="b">
        <f t="shared" si="2"/>
        <v>0</v>
      </c>
      <c r="N25" s="106" t="b">
        <f t="shared" si="2"/>
        <v>0</v>
      </c>
      <c r="O25" s="106" t="b">
        <f t="shared" si="2"/>
        <v>0</v>
      </c>
      <c r="P25" s="106" t="b">
        <f t="shared" si="2"/>
        <v>0</v>
      </c>
      <c r="Q25" s="106" t="b">
        <f t="shared" si="2"/>
        <v>0</v>
      </c>
      <c r="R25" s="106" t="b">
        <f t="shared" si="2"/>
        <v>0</v>
      </c>
      <c r="S25" s="111" t="b">
        <f t="shared" si="2"/>
        <v>0</v>
      </c>
      <c r="T25" s="1"/>
      <c r="U25" s="1"/>
      <c r="V25" s="110" t="b">
        <f t="shared" si="9"/>
        <v>0</v>
      </c>
      <c r="W25" s="106" t="b">
        <f t="shared" si="3"/>
        <v>0</v>
      </c>
      <c r="X25" s="106" t="b">
        <f t="shared" si="3"/>
        <v>0</v>
      </c>
      <c r="Y25" s="106" t="b">
        <f t="shared" si="3"/>
        <v>0</v>
      </c>
      <c r="Z25" s="106" t="b">
        <f t="shared" si="3"/>
        <v>0</v>
      </c>
      <c r="AA25" s="106" t="b">
        <f t="shared" si="3"/>
        <v>0</v>
      </c>
      <c r="AB25" s="106" t="b">
        <f t="shared" si="3"/>
        <v>0</v>
      </c>
      <c r="AC25" s="106" t="b">
        <f t="shared" si="3"/>
        <v>0</v>
      </c>
      <c r="AD25" s="110" t="b">
        <f t="shared" si="10"/>
        <v>0</v>
      </c>
      <c r="AE25" s="106" t="b">
        <f t="shared" si="4"/>
        <v>0</v>
      </c>
      <c r="AF25" s="106" t="b">
        <f t="shared" si="4"/>
        <v>0</v>
      </c>
      <c r="AG25" s="106" t="b">
        <f t="shared" si="4"/>
        <v>0</v>
      </c>
      <c r="AH25" s="106" t="b">
        <f t="shared" si="4"/>
        <v>0</v>
      </c>
      <c r="AI25" s="106" t="b">
        <f t="shared" si="4"/>
        <v>0</v>
      </c>
      <c r="AJ25" s="106" t="b">
        <f t="shared" si="4"/>
        <v>0</v>
      </c>
      <c r="AK25" s="106" t="b">
        <f t="shared" si="4"/>
        <v>0</v>
      </c>
      <c r="AL25" s="141">
        <f t="shared" si="11"/>
        <v>5</v>
      </c>
      <c r="AM25" s="142">
        <f t="shared" si="5"/>
        <v>5</v>
      </c>
      <c r="AN25" s="142">
        <f t="shared" si="5"/>
        <v>5</v>
      </c>
      <c r="AO25" s="142">
        <f t="shared" si="5"/>
        <v>5</v>
      </c>
      <c r="AP25" s="142">
        <f t="shared" si="5"/>
        <v>3</v>
      </c>
      <c r="AQ25" s="142">
        <f t="shared" si="5"/>
        <v>3</v>
      </c>
      <c r="AR25" s="142">
        <f t="shared" si="5"/>
        <v>4</v>
      </c>
      <c r="AS25" s="142">
        <f t="shared" si="5"/>
        <v>3</v>
      </c>
      <c r="AT25" s="141" t="b">
        <f t="shared" si="12"/>
        <v>0</v>
      </c>
      <c r="AU25" s="142" t="b">
        <f t="shared" si="6"/>
        <v>0</v>
      </c>
      <c r="AV25" s="142" t="b">
        <f t="shared" si="6"/>
        <v>0</v>
      </c>
      <c r="AW25" s="142" t="b">
        <f t="shared" si="6"/>
        <v>0</v>
      </c>
      <c r="AX25" s="142" t="b">
        <f t="shared" si="6"/>
        <v>0</v>
      </c>
      <c r="AY25" s="142" t="b">
        <f t="shared" si="6"/>
        <v>0</v>
      </c>
      <c r="AZ25" s="142" t="b">
        <f t="shared" si="6"/>
        <v>0</v>
      </c>
      <c r="BA25" s="143" t="b">
        <f t="shared" si="6"/>
        <v>0</v>
      </c>
    </row>
    <row r="26" spans="1:53" ht="15" thickBot="1">
      <c r="A26" s="71" t="s">
        <v>157</v>
      </c>
      <c r="C26" s="70">
        <f t="shared" ref="C26:J26" si="14">C25*C2</f>
        <v>8.2142857142857142E-2</v>
      </c>
      <c r="D26" s="70">
        <f t="shared" si="14"/>
        <v>2.5396825396825393E-2</v>
      </c>
      <c r="E26" s="70">
        <f t="shared" si="14"/>
        <v>0.14632936507936511</v>
      </c>
      <c r="F26" s="70">
        <f t="shared" si="14"/>
        <v>0.12244897959183673</v>
      </c>
      <c r="G26" s="70">
        <f t="shared" si="14"/>
        <v>0.12542517006802723</v>
      </c>
      <c r="H26" s="70">
        <f t="shared" si="14"/>
        <v>4.4372294372294369E-2</v>
      </c>
      <c r="I26" s="70">
        <f t="shared" si="14"/>
        <v>0.10476190476190478</v>
      </c>
      <c r="J26" s="70">
        <f t="shared" si="14"/>
        <v>6.3492063492063489E-2</v>
      </c>
      <c r="K26" s="74">
        <f>SUM(C26:J26)</f>
        <v>0.7143694599051742</v>
      </c>
      <c r="L26" s="110" t="b">
        <f t="shared" si="8"/>
        <v>0</v>
      </c>
      <c r="M26" s="106" t="b">
        <f t="shared" si="2"/>
        <v>0</v>
      </c>
      <c r="N26" s="106" t="b">
        <f t="shared" si="2"/>
        <v>0</v>
      </c>
      <c r="O26" s="106" t="b">
        <f t="shared" si="2"/>
        <v>0</v>
      </c>
      <c r="P26" s="106" t="b">
        <f t="shared" si="2"/>
        <v>0</v>
      </c>
      <c r="Q26" s="106" t="b">
        <f t="shared" si="2"/>
        <v>0</v>
      </c>
      <c r="R26" s="106" t="b">
        <f t="shared" si="2"/>
        <v>0</v>
      </c>
      <c r="S26" s="111" t="b">
        <f t="shared" si="2"/>
        <v>0</v>
      </c>
      <c r="T26" s="1"/>
      <c r="U26" s="1"/>
      <c r="V26" s="110" t="b">
        <f t="shared" si="9"/>
        <v>0</v>
      </c>
      <c r="W26" s="106" t="b">
        <f t="shared" si="3"/>
        <v>0</v>
      </c>
      <c r="X26" s="106" t="b">
        <f t="shared" si="3"/>
        <v>0</v>
      </c>
      <c r="Y26" s="106" t="b">
        <f t="shared" si="3"/>
        <v>0</v>
      </c>
      <c r="Z26" s="106" t="b">
        <f t="shared" si="3"/>
        <v>0</v>
      </c>
      <c r="AA26" s="106" t="b">
        <f t="shared" si="3"/>
        <v>0</v>
      </c>
      <c r="AB26" s="106" t="b">
        <f t="shared" si="3"/>
        <v>0</v>
      </c>
      <c r="AC26" s="106" t="b">
        <f t="shared" si="3"/>
        <v>0</v>
      </c>
      <c r="AD26" s="110" t="b">
        <f t="shared" si="10"/>
        <v>0</v>
      </c>
      <c r="AE26" s="106" t="b">
        <f t="shared" si="4"/>
        <v>0</v>
      </c>
      <c r="AF26" s="106" t="b">
        <f t="shared" si="4"/>
        <v>0</v>
      </c>
      <c r="AG26" s="106" t="b">
        <f t="shared" si="4"/>
        <v>0</v>
      </c>
      <c r="AH26" s="106" t="b">
        <f t="shared" si="4"/>
        <v>0</v>
      </c>
      <c r="AI26" s="106" t="b">
        <f t="shared" si="4"/>
        <v>0</v>
      </c>
      <c r="AJ26" s="106" t="b">
        <f t="shared" si="4"/>
        <v>0</v>
      </c>
      <c r="AK26" s="106" t="b">
        <f t="shared" si="4"/>
        <v>0</v>
      </c>
      <c r="AL26" s="141">
        <f t="shared" si="11"/>
        <v>3</v>
      </c>
      <c r="AM26" s="142">
        <f t="shared" si="5"/>
        <v>4</v>
      </c>
      <c r="AN26" s="142">
        <f t="shared" si="5"/>
        <v>6</v>
      </c>
      <c r="AO26" s="142">
        <f t="shared" si="5"/>
        <v>6</v>
      </c>
      <c r="AP26" s="142">
        <f t="shared" si="5"/>
        <v>3</v>
      </c>
      <c r="AQ26" s="142" t="str">
        <f t="shared" si="5"/>
        <v>weiß nicht</v>
      </c>
      <c r="AR26" s="142" t="str">
        <f t="shared" si="5"/>
        <v>weiß nicht</v>
      </c>
      <c r="AS26" s="142">
        <f t="shared" si="5"/>
        <v>5</v>
      </c>
      <c r="AT26" s="141" t="b">
        <f t="shared" si="12"/>
        <v>0</v>
      </c>
      <c r="AU26" s="142" t="b">
        <f t="shared" si="6"/>
        <v>0</v>
      </c>
      <c r="AV26" s="142" t="b">
        <f t="shared" si="6"/>
        <v>0</v>
      </c>
      <c r="AW26" s="142" t="b">
        <f t="shared" si="6"/>
        <v>0</v>
      </c>
      <c r="AX26" s="142" t="b">
        <f t="shared" si="6"/>
        <v>0</v>
      </c>
      <c r="AY26" s="142" t="b">
        <f t="shared" si="6"/>
        <v>0</v>
      </c>
      <c r="AZ26" s="142" t="b">
        <f t="shared" si="6"/>
        <v>0</v>
      </c>
      <c r="BA26" s="143" t="b">
        <f t="shared" si="6"/>
        <v>0</v>
      </c>
    </row>
    <row r="27" spans="1:53">
      <c r="A27" s="71" t="s">
        <v>163</v>
      </c>
      <c r="C27" s="1">
        <f t="shared" ref="C27:J27" si="15">C25*C3</f>
        <v>7.8500618429189845E-2</v>
      </c>
      <c r="D27" s="1">
        <f t="shared" si="15"/>
        <v>6.160515536913052E-2</v>
      </c>
      <c r="E27" s="1">
        <f t="shared" si="15"/>
        <v>0.1342792947218413</v>
      </c>
      <c r="F27" s="1">
        <f t="shared" si="15"/>
        <v>6.9611657198170071E-2</v>
      </c>
      <c r="G27" s="1">
        <f t="shared" si="15"/>
        <v>0.10353844248032358</v>
      </c>
      <c r="H27" s="1">
        <f t="shared" si="15"/>
        <v>5.5176233986228326E-2</v>
      </c>
      <c r="I27" s="1">
        <f t="shared" si="15"/>
        <v>7.8904170363797696E-2</v>
      </c>
      <c r="J27" s="1">
        <f t="shared" si="15"/>
        <v>7.04098661862637E-2</v>
      </c>
      <c r="K27" s="21">
        <f>SUM(C27:J27)</f>
        <v>0.65202543873494501</v>
      </c>
      <c r="L27" s="110" t="b">
        <f t="shared" si="8"/>
        <v>0</v>
      </c>
      <c r="M27" s="106" t="b">
        <f t="shared" si="2"/>
        <v>0</v>
      </c>
      <c r="N27" s="106" t="b">
        <f t="shared" si="2"/>
        <v>0</v>
      </c>
      <c r="O27" s="106" t="b">
        <f t="shared" si="2"/>
        <v>0</v>
      </c>
      <c r="P27" s="106" t="b">
        <f t="shared" si="2"/>
        <v>0</v>
      </c>
      <c r="Q27" s="106" t="b">
        <f t="shared" si="2"/>
        <v>0</v>
      </c>
      <c r="R27" s="106" t="b">
        <f t="shared" si="2"/>
        <v>0</v>
      </c>
      <c r="S27" s="111" t="b">
        <f t="shared" si="2"/>
        <v>0</v>
      </c>
      <c r="V27" s="110" t="b">
        <f t="shared" si="9"/>
        <v>0</v>
      </c>
      <c r="W27" s="106" t="b">
        <f t="shared" si="3"/>
        <v>0</v>
      </c>
      <c r="X27" s="106" t="b">
        <f t="shared" si="3"/>
        <v>0</v>
      </c>
      <c r="Y27" s="106" t="b">
        <f t="shared" si="3"/>
        <v>0</v>
      </c>
      <c r="Z27" s="106" t="b">
        <f t="shared" si="3"/>
        <v>0</v>
      </c>
      <c r="AA27" s="106" t="b">
        <f t="shared" si="3"/>
        <v>0</v>
      </c>
      <c r="AB27" s="106" t="b">
        <f t="shared" si="3"/>
        <v>0</v>
      </c>
      <c r="AC27" s="106" t="b">
        <f t="shared" si="3"/>
        <v>0</v>
      </c>
      <c r="AD27" s="110">
        <f t="shared" si="10"/>
        <v>4</v>
      </c>
      <c r="AE27" s="106">
        <f t="shared" si="4"/>
        <v>5</v>
      </c>
      <c r="AF27" s="106">
        <f t="shared" si="4"/>
        <v>5</v>
      </c>
      <c r="AG27" s="106">
        <f t="shared" si="4"/>
        <v>6</v>
      </c>
      <c r="AH27" s="106">
        <f t="shared" si="4"/>
        <v>5</v>
      </c>
      <c r="AI27" s="106">
        <f t="shared" si="4"/>
        <v>2</v>
      </c>
      <c r="AJ27" s="106">
        <f t="shared" si="4"/>
        <v>3</v>
      </c>
      <c r="AK27" s="106">
        <f t="shared" si="4"/>
        <v>7</v>
      </c>
      <c r="AL27" s="141">
        <f t="shared" si="11"/>
        <v>4</v>
      </c>
      <c r="AM27" s="142">
        <f t="shared" si="5"/>
        <v>5</v>
      </c>
      <c r="AN27" s="142">
        <f t="shared" si="5"/>
        <v>5</v>
      </c>
      <c r="AO27" s="142">
        <f t="shared" si="5"/>
        <v>6</v>
      </c>
      <c r="AP27" s="142">
        <f t="shared" si="5"/>
        <v>5</v>
      </c>
      <c r="AQ27" s="142">
        <f t="shared" si="5"/>
        <v>2</v>
      </c>
      <c r="AR27" s="142">
        <f t="shared" si="5"/>
        <v>3</v>
      </c>
      <c r="AS27" s="142">
        <f t="shared" si="5"/>
        <v>7</v>
      </c>
      <c r="AT27" s="141" t="b">
        <f t="shared" si="12"/>
        <v>0</v>
      </c>
      <c r="AU27" s="142" t="b">
        <f t="shared" si="6"/>
        <v>0</v>
      </c>
      <c r="AV27" s="142" t="b">
        <f t="shared" si="6"/>
        <v>0</v>
      </c>
      <c r="AW27" s="142" t="b">
        <f t="shared" si="6"/>
        <v>0</v>
      </c>
      <c r="AX27" s="142" t="b">
        <f t="shared" si="6"/>
        <v>0</v>
      </c>
      <c r="AY27" s="142" t="b">
        <f t="shared" si="6"/>
        <v>0</v>
      </c>
      <c r="AZ27" s="142" t="b">
        <f t="shared" si="6"/>
        <v>0</v>
      </c>
      <c r="BA27" s="143" t="b">
        <f t="shared" si="6"/>
        <v>0</v>
      </c>
    </row>
    <row r="28" spans="1:53">
      <c r="A28" s="22" t="s">
        <v>110</v>
      </c>
      <c r="B28" s="3"/>
      <c r="C28" s="76">
        <f>K26</f>
        <v>0.7143694599051742</v>
      </c>
      <c r="D28" s="1"/>
      <c r="E28" s="1"/>
      <c r="F28" s="1"/>
      <c r="G28" s="1"/>
      <c r="H28" s="1"/>
      <c r="I28" s="1"/>
      <c r="J28" s="1"/>
      <c r="L28" s="110" t="b">
        <f t="shared" si="8"/>
        <v>0</v>
      </c>
      <c r="M28" s="106" t="b">
        <f t="shared" si="2"/>
        <v>0</v>
      </c>
      <c r="N28" s="106" t="b">
        <f t="shared" si="2"/>
        <v>0</v>
      </c>
      <c r="O28" s="106" t="b">
        <f t="shared" si="2"/>
        <v>0</v>
      </c>
      <c r="P28" s="106" t="b">
        <f t="shared" si="2"/>
        <v>0</v>
      </c>
      <c r="Q28" s="106" t="b">
        <f t="shared" si="2"/>
        <v>0</v>
      </c>
      <c r="R28" s="106" t="b">
        <f t="shared" si="2"/>
        <v>0</v>
      </c>
      <c r="S28" s="111" t="b">
        <f t="shared" si="2"/>
        <v>0</v>
      </c>
      <c r="T28" s="1"/>
      <c r="U28" s="1"/>
      <c r="V28" s="110">
        <f t="shared" si="9"/>
        <v>5</v>
      </c>
      <c r="W28" s="106">
        <f t="shared" si="3"/>
        <v>5</v>
      </c>
      <c r="X28" s="106">
        <f t="shared" si="3"/>
        <v>1</v>
      </c>
      <c r="Y28" s="106">
        <f t="shared" si="3"/>
        <v>2</v>
      </c>
      <c r="Z28" s="106">
        <f t="shared" si="3"/>
        <v>2</v>
      </c>
      <c r="AA28" s="106">
        <f t="shared" si="3"/>
        <v>2</v>
      </c>
      <c r="AB28" s="106">
        <f t="shared" si="3"/>
        <v>4</v>
      </c>
      <c r="AC28" s="106">
        <f t="shared" si="3"/>
        <v>6</v>
      </c>
      <c r="AD28" s="110" t="b">
        <f t="shared" si="10"/>
        <v>0</v>
      </c>
      <c r="AE28" s="106" t="b">
        <f t="shared" si="4"/>
        <v>0</v>
      </c>
      <c r="AF28" s="106" t="b">
        <f t="shared" si="4"/>
        <v>0</v>
      </c>
      <c r="AG28" s="106" t="b">
        <f t="shared" si="4"/>
        <v>0</v>
      </c>
      <c r="AH28" s="106" t="b">
        <f t="shared" si="4"/>
        <v>0</v>
      </c>
      <c r="AI28" s="106" t="b">
        <f t="shared" si="4"/>
        <v>0</v>
      </c>
      <c r="AJ28" s="106" t="b">
        <f t="shared" si="4"/>
        <v>0</v>
      </c>
      <c r="AK28" s="106" t="b">
        <f t="shared" si="4"/>
        <v>0</v>
      </c>
      <c r="AL28" s="141">
        <f t="shared" si="11"/>
        <v>5</v>
      </c>
      <c r="AM28" s="142">
        <f t="shared" si="5"/>
        <v>5</v>
      </c>
      <c r="AN28" s="142">
        <f t="shared" si="5"/>
        <v>1</v>
      </c>
      <c r="AO28" s="142">
        <f t="shared" si="5"/>
        <v>2</v>
      </c>
      <c r="AP28" s="142">
        <f t="shared" si="5"/>
        <v>2</v>
      </c>
      <c r="AQ28" s="142">
        <f t="shared" si="5"/>
        <v>2</v>
      </c>
      <c r="AR28" s="142">
        <f t="shared" si="5"/>
        <v>4</v>
      </c>
      <c r="AS28" s="142">
        <f t="shared" si="5"/>
        <v>6</v>
      </c>
      <c r="AT28" s="141" t="b">
        <f t="shared" si="12"/>
        <v>0</v>
      </c>
      <c r="AU28" s="142" t="b">
        <f t="shared" si="6"/>
        <v>0</v>
      </c>
      <c r="AV28" s="142" t="b">
        <f t="shared" si="6"/>
        <v>0</v>
      </c>
      <c r="AW28" s="142" t="b">
        <f t="shared" si="6"/>
        <v>0</v>
      </c>
      <c r="AX28" s="142" t="b">
        <f t="shared" si="6"/>
        <v>0</v>
      </c>
      <c r="AY28" s="142" t="b">
        <f t="shared" si="6"/>
        <v>0</v>
      </c>
      <c r="AZ28" s="142" t="b">
        <f t="shared" si="6"/>
        <v>0</v>
      </c>
      <c r="BA28" s="143" t="b">
        <f t="shared" si="6"/>
        <v>0</v>
      </c>
    </row>
    <row r="29" spans="1:53">
      <c r="A29" s="87" t="s">
        <v>135</v>
      </c>
      <c r="B29" s="88"/>
      <c r="C29" s="88">
        <f>K27</f>
        <v>0.65202543873494501</v>
      </c>
      <c r="L29" s="110">
        <f t="shared" si="8"/>
        <v>5</v>
      </c>
      <c r="M29" s="106">
        <f t="shared" si="2"/>
        <v>3</v>
      </c>
      <c r="N29" s="106">
        <f t="shared" si="2"/>
        <v>5</v>
      </c>
      <c r="O29" s="106">
        <f t="shared" si="2"/>
        <v>5</v>
      </c>
      <c r="P29" s="106">
        <f t="shared" si="2"/>
        <v>6</v>
      </c>
      <c r="Q29" s="106">
        <f t="shared" si="2"/>
        <v>5</v>
      </c>
      <c r="R29" s="106">
        <f t="shared" si="2"/>
        <v>6</v>
      </c>
      <c r="S29" s="111">
        <f t="shared" si="2"/>
        <v>6</v>
      </c>
      <c r="T29" s="131"/>
      <c r="U29" s="130"/>
      <c r="V29" s="110" t="b">
        <f t="shared" si="9"/>
        <v>0</v>
      </c>
      <c r="W29" s="106" t="b">
        <f t="shared" si="3"/>
        <v>0</v>
      </c>
      <c r="X29" s="106" t="b">
        <f t="shared" si="3"/>
        <v>0</v>
      </c>
      <c r="Y29" s="106" t="b">
        <f t="shared" si="3"/>
        <v>0</v>
      </c>
      <c r="Z29" s="106" t="b">
        <f t="shared" si="3"/>
        <v>0</v>
      </c>
      <c r="AA29" s="106" t="b">
        <f t="shared" si="3"/>
        <v>0</v>
      </c>
      <c r="AB29" s="106" t="b">
        <f t="shared" si="3"/>
        <v>0</v>
      </c>
      <c r="AC29" s="106" t="b">
        <f t="shared" si="3"/>
        <v>0</v>
      </c>
      <c r="AD29" s="110" t="b">
        <f t="shared" si="10"/>
        <v>0</v>
      </c>
      <c r="AE29" s="106" t="b">
        <f t="shared" si="4"/>
        <v>0</v>
      </c>
      <c r="AF29" s="106" t="b">
        <f t="shared" si="4"/>
        <v>0</v>
      </c>
      <c r="AG29" s="106" t="b">
        <f t="shared" si="4"/>
        <v>0</v>
      </c>
      <c r="AH29" s="106" t="b">
        <f t="shared" si="4"/>
        <v>0</v>
      </c>
      <c r="AI29" s="106" t="b">
        <f t="shared" si="4"/>
        <v>0</v>
      </c>
      <c r="AJ29" s="106" t="b">
        <f t="shared" si="4"/>
        <v>0</v>
      </c>
      <c r="AK29" s="106" t="b">
        <f t="shared" si="4"/>
        <v>0</v>
      </c>
      <c r="AL29" s="141" t="b">
        <f t="shared" si="11"/>
        <v>0</v>
      </c>
      <c r="AM29" s="142" t="b">
        <f t="shared" si="5"/>
        <v>0</v>
      </c>
      <c r="AN29" s="142" t="b">
        <f t="shared" si="5"/>
        <v>0</v>
      </c>
      <c r="AO29" s="142" t="b">
        <f t="shared" si="5"/>
        <v>0</v>
      </c>
      <c r="AP29" s="142" t="b">
        <f t="shared" si="5"/>
        <v>0</v>
      </c>
      <c r="AQ29" s="142" t="b">
        <f t="shared" si="5"/>
        <v>0</v>
      </c>
      <c r="AR29" s="142" t="b">
        <f t="shared" si="5"/>
        <v>0</v>
      </c>
      <c r="AS29" s="142" t="b">
        <f t="shared" si="5"/>
        <v>0</v>
      </c>
      <c r="AT29" s="141">
        <f t="shared" si="12"/>
        <v>5</v>
      </c>
      <c r="AU29" s="142">
        <f t="shared" si="6"/>
        <v>3</v>
      </c>
      <c r="AV29" s="142">
        <f t="shared" si="6"/>
        <v>5</v>
      </c>
      <c r="AW29" s="142">
        <f t="shared" si="6"/>
        <v>5</v>
      </c>
      <c r="AX29" s="142">
        <f t="shared" si="6"/>
        <v>6</v>
      </c>
      <c r="AY29" s="142">
        <f t="shared" si="6"/>
        <v>5</v>
      </c>
      <c r="AZ29" s="142">
        <f t="shared" si="6"/>
        <v>6</v>
      </c>
      <c r="BA29" s="143">
        <f t="shared" si="6"/>
        <v>6</v>
      </c>
    </row>
    <row r="30" spans="1:53">
      <c r="A30" s="116" t="s">
        <v>130</v>
      </c>
      <c r="B30" s="117"/>
      <c r="L30" s="110">
        <f t="shared" si="8"/>
        <v>3</v>
      </c>
      <c r="M30" s="106">
        <f t="shared" si="2"/>
        <v>1</v>
      </c>
      <c r="N30" s="106">
        <f t="shared" si="2"/>
        <v>5</v>
      </c>
      <c r="O30" s="106">
        <f t="shared" si="2"/>
        <v>4</v>
      </c>
      <c r="P30" s="106">
        <f t="shared" si="2"/>
        <v>3</v>
      </c>
      <c r="Q30" s="106">
        <f t="shared" si="2"/>
        <v>5</v>
      </c>
      <c r="R30" s="106">
        <f t="shared" si="2"/>
        <v>4</v>
      </c>
      <c r="S30" s="111">
        <f t="shared" si="2"/>
        <v>1</v>
      </c>
      <c r="V30" s="110" t="b">
        <f t="shared" si="9"/>
        <v>0</v>
      </c>
      <c r="W30" s="106" t="b">
        <f t="shared" si="3"/>
        <v>0</v>
      </c>
      <c r="X30" s="106" t="b">
        <f t="shared" si="3"/>
        <v>0</v>
      </c>
      <c r="Y30" s="106" t="b">
        <f t="shared" si="3"/>
        <v>0</v>
      </c>
      <c r="Z30" s="106" t="b">
        <f t="shared" si="3"/>
        <v>0</v>
      </c>
      <c r="AA30" s="106" t="b">
        <f t="shared" si="3"/>
        <v>0</v>
      </c>
      <c r="AB30" s="106" t="b">
        <f t="shared" si="3"/>
        <v>0</v>
      </c>
      <c r="AC30" s="106" t="b">
        <f t="shared" si="3"/>
        <v>0</v>
      </c>
      <c r="AD30" s="110" t="b">
        <f t="shared" si="10"/>
        <v>0</v>
      </c>
      <c r="AE30" s="106" t="b">
        <f t="shared" si="4"/>
        <v>0</v>
      </c>
      <c r="AF30" s="106" t="b">
        <f t="shared" si="4"/>
        <v>0</v>
      </c>
      <c r="AG30" s="106" t="b">
        <f t="shared" si="4"/>
        <v>0</v>
      </c>
      <c r="AH30" s="106" t="b">
        <f t="shared" si="4"/>
        <v>0</v>
      </c>
      <c r="AI30" s="106" t="b">
        <f t="shared" si="4"/>
        <v>0</v>
      </c>
      <c r="AJ30" s="106" t="b">
        <f t="shared" si="4"/>
        <v>0</v>
      </c>
      <c r="AK30" s="106" t="b">
        <f t="shared" si="4"/>
        <v>0</v>
      </c>
      <c r="AL30" s="141" t="b">
        <f t="shared" si="11"/>
        <v>0</v>
      </c>
      <c r="AM30" s="142" t="b">
        <f t="shared" si="5"/>
        <v>0</v>
      </c>
      <c r="AN30" s="142" t="b">
        <f t="shared" si="5"/>
        <v>0</v>
      </c>
      <c r="AO30" s="142" t="b">
        <f t="shared" si="5"/>
        <v>0</v>
      </c>
      <c r="AP30" s="142" t="b">
        <f t="shared" si="5"/>
        <v>0</v>
      </c>
      <c r="AQ30" s="142" t="b">
        <f t="shared" si="5"/>
        <v>0</v>
      </c>
      <c r="AR30" s="142" t="b">
        <f t="shared" si="5"/>
        <v>0</v>
      </c>
      <c r="AS30" s="142" t="b">
        <f t="shared" si="5"/>
        <v>0</v>
      </c>
      <c r="AT30" s="141">
        <f t="shared" si="12"/>
        <v>3</v>
      </c>
      <c r="AU30" s="142">
        <f t="shared" si="6"/>
        <v>1</v>
      </c>
      <c r="AV30" s="142">
        <f t="shared" si="6"/>
        <v>5</v>
      </c>
      <c r="AW30" s="142">
        <f t="shared" si="6"/>
        <v>4</v>
      </c>
      <c r="AX30" s="142">
        <f t="shared" si="6"/>
        <v>3</v>
      </c>
      <c r="AY30" s="142">
        <f t="shared" si="6"/>
        <v>5</v>
      </c>
      <c r="AZ30" s="142">
        <f t="shared" si="6"/>
        <v>4</v>
      </c>
      <c r="BA30" s="143">
        <f t="shared" si="6"/>
        <v>1</v>
      </c>
    </row>
    <row r="31" spans="1:53">
      <c r="A31" s="118" t="s">
        <v>131</v>
      </c>
      <c r="B31" s="119"/>
      <c r="C31" s="119">
        <f t="shared" ref="C31:J32" si="16">L38</f>
        <v>4.8571428571428568</v>
      </c>
      <c r="D31" s="119">
        <f t="shared" si="16"/>
        <v>3.8571428571428572</v>
      </c>
      <c r="E31" s="119">
        <f t="shared" si="16"/>
        <v>5.25</v>
      </c>
      <c r="F31" s="119">
        <f t="shared" si="16"/>
        <v>5.5</v>
      </c>
      <c r="G31" s="119">
        <f t="shared" si="16"/>
        <v>4.5</v>
      </c>
      <c r="H31" s="119">
        <f t="shared" si="16"/>
        <v>4.5</v>
      </c>
      <c r="I31" s="119">
        <f t="shared" si="16"/>
        <v>5.25</v>
      </c>
      <c r="J31" s="119">
        <f t="shared" si="16"/>
        <v>5.1428571428571432</v>
      </c>
      <c r="L31" s="110">
        <f t="shared" si="8"/>
        <v>5</v>
      </c>
      <c r="M31" s="106">
        <f t="shared" si="2"/>
        <v>4</v>
      </c>
      <c r="N31" s="106">
        <f t="shared" si="2"/>
        <v>5</v>
      </c>
      <c r="O31" s="106">
        <f t="shared" si="2"/>
        <v>6</v>
      </c>
      <c r="P31" s="106">
        <f t="shared" si="2"/>
        <v>4</v>
      </c>
      <c r="Q31" s="106">
        <f t="shared" si="2"/>
        <v>4</v>
      </c>
      <c r="R31" s="106">
        <f t="shared" si="2"/>
        <v>5</v>
      </c>
      <c r="S31" s="111">
        <f t="shared" si="2"/>
        <v>6</v>
      </c>
      <c r="V31" s="110" t="b">
        <f t="shared" si="9"/>
        <v>0</v>
      </c>
      <c r="W31" s="106" t="b">
        <f t="shared" si="3"/>
        <v>0</v>
      </c>
      <c r="X31" s="106" t="b">
        <f t="shared" si="3"/>
        <v>0</v>
      </c>
      <c r="Y31" s="106" t="b">
        <f t="shared" si="3"/>
        <v>0</v>
      </c>
      <c r="Z31" s="106" t="b">
        <f t="shared" si="3"/>
        <v>0</v>
      </c>
      <c r="AA31" s="106" t="b">
        <f t="shared" si="3"/>
        <v>0</v>
      </c>
      <c r="AB31" s="106" t="b">
        <f t="shared" si="3"/>
        <v>0</v>
      </c>
      <c r="AC31" s="106" t="b">
        <f t="shared" si="3"/>
        <v>0</v>
      </c>
      <c r="AD31" s="110" t="b">
        <f t="shared" si="10"/>
        <v>0</v>
      </c>
      <c r="AE31" s="106" t="b">
        <f t="shared" si="4"/>
        <v>0</v>
      </c>
      <c r="AF31" s="106" t="b">
        <f t="shared" si="4"/>
        <v>0</v>
      </c>
      <c r="AG31" s="106" t="b">
        <f t="shared" si="4"/>
        <v>0</v>
      </c>
      <c r="AH31" s="106" t="b">
        <f t="shared" si="4"/>
        <v>0</v>
      </c>
      <c r="AI31" s="106" t="b">
        <f t="shared" si="4"/>
        <v>0</v>
      </c>
      <c r="AJ31" s="106" t="b">
        <f t="shared" si="4"/>
        <v>0</v>
      </c>
      <c r="AK31" s="106" t="b">
        <f t="shared" si="4"/>
        <v>0</v>
      </c>
      <c r="AL31" s="141" t="b">
        <f t="shared" si="11"/>
        <v>0</v>
      </c>
      <c r="AM31" s="142" t="b">
        <f t="shared" si="5"/>
        <v>0</v>
      </c>
      <c r="AN31" s="142" t="b">
        <f t="shared" si="5"/>
        <v>0</v>
      </c>
      <c r="AO31" s="142" t="b">
        <f t="shared" si="5"/>
        <v>0</v>
      </c>
      <c r="AP31" s="142" t="b">
        <f t="shared" si="5"/>
        <v>0</v>
      </c>
      <c r="AQ31" s="142" t="b">
        <f t="shared" si="5"/>
        <v>0</v>
      </c>
      <c r="AR31" s="142" t="b">
        <f t="shared" si="5"/>
        <v>0</v>
      </c>
      <c r="AS31" s="142" t="b">
        <f t="shared" si="5"/>
        <v>0</v>
      </c>
      <c r="AT31" s="141">
        <f t="shared" si="12"/>
        <v>5</v>
      </c>
      <c r="AU31" s="142">
        <f t="shared" si="6"/>
        <v>4</v>
      </c>
      <c r="AV31" s="142">
        <f t="shared" si="6"/>
        <v>5</v>
      </c>
      <c r="AW31" s="142">
        <f t="shared" si="6"/>
        <v>6</v>
      </c>
      <c r="AX31" s="142">
        <f t="shared" si="6"/>
        <v>4</v>
      </c>
      <c r="AY31" s="142">
        <f t="shared" si="6"/>
        <v>4</v>
      </c>
      <c r="AZ31" s="142">
        <f t="shared" si="6"/>
        <v>5</v>
      </c>
      <c r="BA31" s="143">
        <f t="shared" si="6"/>
        <v>6</v>
      </c>
    </row>
    <row r="32" spans="1:53">
      <c r="A32" s="118" t="s">
        <v>132</v>
      </c>
      <c r="B32" s="119"/>
      <c r="C32" s="119">
        <f t="shared" si="16"/>
        <v>1.0690449676496978</v>
      </c>
      <c r="D32" s="119">
        <f t="shared" si="16"/>
        <v>1.5735915849388864</v>
      </c>
      <c r="E32" s="119">
        <f t="shared" si="16"/>
        <v>0.5</v>
      </c>
      <c r="F32" s="119">
        <f t="shared" si="16"/>
        <v>1.0488088481701516</v>
      </c>
      <c r="G32" s="119">
        <f t="shared" si="16"/>
        <v>1.2247448713915889</v>
      </c>
      <c r="H32" s="119">
        <f t="shared" si="16"/>
        <v>0.83666002653407556</v>
      </c>
      <c r="I32" s="119">
        <f t="shared" si="16"/>
        <v>0.9574271077563381</v>
      </c>
      <c r="J32" s="119">
        <f t="shared" si="16"/>
        <v>2.0354009783964297</v>
      </c>
      <c r="L32" s="110" t="b">
        <f t="shared" si="8"/>
        <v>0</v>
      </c>
      <c r="M32" s="106" t="b">
        <f t="shared" si="2"/>
        <v>0</v>
      </c>
      <c r="N32" s="106" t="b">
        <f t="shared" si="2"/>
        <v>0</v>
      </c>
      <c r="O32" s="106" t="b">
        <f t="shared" si="2"/>
        <v>0</v>
      </c>
      <c r="P32" s="106" t="b">
        <f t="shared" si="2"/>
        <v>0</v>
      </c>
      <c r="Q32" s="106" t="b">
        <f t="shared" si="2"/>
        <v>0</v>
      </c>
      <c r="R32" s="106" t="b">
        <f t="shared" si="2"/>
        <v>0</v>
      </c>
      <c r="S32" s="111" t="b">
        <f t="shared" si="2"/>
        <v>0</v>
      </c>
      <c r="V32" s="110" t="b">
        <f t="shared" si="9"/>
        <v>0</v>
      </c>
      <c r="W32" s="106" t="b">
        <f t="shared" si="3"/>
        <v>0</v>
      </c>
      <c r="X32" s="106" t="b">
        <f t="shared" si="3"/>
        <v>0</v>
      </c>
      <c r="Y32" s="106" t="b">
        <f t="shared" si="3"/>
        <v>0</v>
      </c>
      <c r="Z32" s="106" t="b">
        <f t="shared" si="3"/>
        <v>0</v>
      </c>
      <c r="AA32" s="106" t="b">
        <f t="shared" si="3"/>
        <v>0</v>
      </c>
      <c r="AB32" s="106" t="b">
        <f t="shared" si="3"/>
        <v>0</v>
      </c>
      <c r="AC32" s="106" t="b">
        <f t="shared" si="3"/>
        <v>0</v>
      </c>
      <c r="AD32" s="110" t="b">
        <f t="shared" si="10"/>
        <v>0</v>
      </c>
      <c r="AE32" s="106" t="b">
        <f t="shared" si="4"/>
        <v>0</v>
      </c>
      <c r="AF32" s="106" t="b">
        <f t="shared" si="4"/>
        <v>0</v>
      </c>
      <c r="AG32" s="106" t="b">
        <f t="shared" si="4"/>
        <v>0</v>
      </c>
      <c r="AH32" s="106" t="b">
        <f t="shared" si="4"/>
        <v>0</v>
      </c>
      <c r="AI32" s="106" t="b">
        <f t="shared" si="4"/>
        <v>0</v>
      </c>
      <c r="AJ32" s="106" t="b">
        <f t="shared" si="4"/>
        <v>0</v>
      </c>
      <c r="AK32" s="106" t="b">
        <f t="shared" si="4"/>
        <v>0</v>
      </c>
      <c r="AL32" s="141" t="b">
        <f t="shared" si="11"/>
        <v>0</v>
      </c>
      <c r="AM32" s="142" t="b">
        <f t="shared" si="5"/>
        <v>0</v>
      </c>
      <c r="AN32" s="142" t="b">
        <f t="shared" si="5"/>
        <v>0</v>
      </c>
      <c r="AO32" s="142" t="b">
        <f t="shared" si="5"/>
        <v>0</v>
      </c>
      <c r="AP32" s="142" t="b">
        <f t="shared" si="5"/>
        <v>0</v>
      </c>
      <c r="AQ32" s="142" t="b">
        <f t="shared" si="5"/>
        <v>0</v>
      </c>
      <c r="AR32" s="142" t="b">
        <f t="shared" si="5"/>
        <v>0</v>
      </c>
      <c r="AS32" s="142" t="b">
        <f t="shared" si="5"/>
        <v>0</v>
      </c>
      <c r="AT32" s="141">
        <f t="shared" si="12"/>
        <v>4</v>
      </c>
      <c r="AU32" s="142">
        <f t="shared" si="6"/>
        <v>4</v>
      </c>
      <c r="AV32" s="142">
        <f t="shared" si="6"/>
        <v>6</v>
      </c>
      <c r="AW32" s="142">
        <f t="shared" si="6"/>
        <v>5</v>
      </c>
      <c r="AX32" s="142">
        <f t="shared" si="6"/>
        <v>3</v>
      </c>
      <c r="AY32" s="142">
        <f t="shared" si="6"/>
        <v>3</v>
      </c>
      <c r="AZ32" s="142">
        <f t="shared" si="6"/>
        <v>5</v>
      </c>
      <c r="BA32" s="143">
        <f t="shared" si="6"/>
        <v>6</v>
      </c>
    </row>
    <row r="33" spans="1:53">
      <c r="A33" s="118" t="s">
        <v>109</v>
      </c>
      <c r="B33" s="119"/>
      <c r="C33" s="119">
        <f>C31/7</f>
        <v>0.69387755102040816</v>
      </c>
      <c r="D33" s="119">
        <f t="shared" ref="D33:J33" si="17">D31/7</f>
        <v>0.55102040816326536</v>
      </c>
      <c r="E33" s="119">
        <f t="shared" si="17"/>
        <v>0.75</v>
      </c>
      <c r="F33" s="119">
        <f t="shared" si="17"/>
        <v>0.7857142857142857</v>
      </c>
      <c r="G33" s="119">
        <f t="shared" si="17"/>
        <v>0.6428571428571429</v>
      </c>
      <c r="H33" s="119">
        <f t="shared" si="17"/>
        <v>0.6428571428571429</v>
      </c>
      <c r="I33" s="119">
        <f t="shared" si="17"/>
        <v>0.75</v>
      </c>
      <c r="J33" s="119">
        <f t="shared" si="17"/>
        <v>0.73469387755102045</v>
      </c>
      <c r="L33" s="110" t="b">
        <f t="shared" si="8"/>
        <v>0</v>
      </c>
      <c r="M33" s="106" t="b">
        <f t="shared" si="2"/>
        <v>0</v>
      </c>
      <c r="N33" s="106" t="b">
        <f t="shared" si="2"/>
        <v>0</v>
      </c>
      <c r="O33" s="106" t="b">
        <f t="shared" si="2"/>
        <v>0</v>
      </c>
      <c r="P33" s="106" t="b">
        <f t="shared" si="2"/>
        <v>0</v>
      </c>
      <c r="Q33" s="106" t="b">
        <f t="shared" si="2"/>
        <v>0</v>
      </c>
      <c r="R33" s="106" t="b">
        <f t="shared" si="2"/>
        <v>0</v>
      </c>
      <c r="S33" s="111" t="b">
        <f t="shared" si="2"/>
        <v>0</v>
      </c>
      <c r="V33" s="110">
        <f t="shared" si="9"/>
        <v>4</v>
      </c>
      <c r="W33" s="106">
        <f t="shared" si="3"/>
        <v>5</v>
      </c>
      <c r="X33" s="106">
        <f t="shared" si="3"/>
        <v>5</v>
      </c>
      <c r="Y33" s="106">
        <f t="shared" si="3"/>
        <v>5</v>
      </c>
      <c r="Z33" s="106">
        <f t="shared" si="3"/>
        <v>5</v>
      </c>
      <c r="AA33" s="106">
        <f t="shared" si="3"/>
        <v>4</v>
      </c>
      <c r="AB33" s="106">
        <f t="shared" si="3"/>
        <v>3</v>
      </c>
      <c r="AC33" s="106">
        <f t="shared" si="3"/>
        <v>4</v>
      </c>
      <c r="AD33" s="110" t="b">
        <f t="shared" si="10"/>
        <v>0</v>
      </c>
      <c r="AE33" s="106" t="b">
        <f t="shared" si="4"/>
        <v>0</v>
      </c>
      <c r="AF33" s="106" t="b">
        <f t="shared" si="4"/>
        <v>0</v>
      </c>
      <c r="AG33" s="106" t="b">
        <f t="shared" si="4"/>
        <v>0</v>
      </c>
      <c r="AH33" s="106" t="b">
        <f t="shared" si="4"/>
        <v>0</v>
      </c>
      <c r="AI33" s="106" t="b">
        <f t="shared" si="4"/>
        <v>0</v>
      </c>
      <c r="AJ33" s="106" t="b">
        <f t="shared" si="4"/>
        <v>0</v>
      </c>
      <c r="AK33" s="106" t="b">
        <f t="shared" si="4"/>
        <v>0</v>
      </c>
      <c r="AL33" s="141" t="b">
        <f t="shared" si="11"/>
        <v>0</v>
      </c>
      <c r="AM33" s="142" t="b">
        <f t="shared" si="5"/>
        <v>0</v>
      </c>
      <c r="AN33" s="142" t="b">
        <f t="shared" si="5"/>
        <v>0</v>
      </c>
      <c r="AO33" s="142" t="b">
        <f t="shared" si="5"/>
        <v>0</v>
      </c>
      <c r="AP33" s="142" t="b">
        <f t="shared" si="5"/>
        <v>0</v>
      </c>
      <c r="AQ33" s="142" t="b">
        <f t="shared" si="5"/>
        <v>0</v>
      </c>
      <c r="AR33" s="142" t="b">
        <f t="shared" si="5"/>
        <v>0</v>
      </c>
      <c r="AS33" s="142" t="b">
        <f t="shared" si="5"/>
        <v>0</v>
      </c>
      <c r="AT33" s="141">
        <f t="shared" si="12"/>
        <v>4</v>
      </c>
      <c r="AU33" s="142">
        <f t="shared" si="6"/>
        <v>5</v>
      </c>
      <c r="AV33" s="142">
        <f t="shared" si="6"/>
        <v>5</v>
      </c>
      <c r="AW33" s="142">
        <f t="shared" si="6"/>
        <v>5</v>
      </c>
      <c r="AX33" s="142">
        <f t="shared" si="6"/>
        <v>5</v>
      </c>
      <c r="AY33" s="142">
        <f t="shared" si="6"/>
        <v>4</v>
      </c>
      <c r="AZ33" s="142">
        <f t="shared" si="6"/>
        <v>3</v>
      </c>
      <c r="BA33" s="143">
        <f t="shared" si="6"/>
        <v>4</v>
      </c>
    </row>
    <row r="34" spans="1:53">
      <c r="A34" s="118" t="s">
        <v>158</v>
      </c>
      <c r="B34" s="119"/>
      <c r="C34" s="119">
        <f>C33*C2</f>
        <v>8.673469387755102E-2</v>
      </c>
      <c r="D34" s="119">
        <f t="shared" ref="D34:J34" si="18">D33*D2</f>
        <v>2.2959183673469389E-2</v>
      </c>
      <c r="E34" s="119">
        <f t="shared" si="18"/>
        <v>0.15625000000000003</v>
      </c>
      <c r="F34" s="119">
        <f t="shared" si="18"/>
        <v>0.13095238095238093</v>
      </c>
      <c r="G34" s="119">
        <f t="shared" si="18"/>
        <v>0.13392857142857145</v>
      </c>
      <c r="H34" s="119">
        <f t="shared" si="18"/>
        <v>5.3571428571428575E-2</v>
      </c>
      <c r="I34" s="119">
        <f t="shared" si="18"/>
        <v>0.125</v>
      </c>
      <c r="J34" s="119">
        <f t="shared" si="18"/>
        <v>6.1224489795918366E-2</v>
      </c>
      <c r="K34" s="119">
        <f>SUM(C34:J34)</f>
        <v>0.77062074829931981</v>
      </c>
      <c r="L34" s="110" t="b">
        <f t="shared" si="8"/>
        <v>0</v>
      </c>
      <c r="M34" s="106" t="b">
        <f t="shared" si="2"/>
        <v>0</v>
      </c>
      <c r="N34" s="106" t="b">
        <f t="shared" si="2"/>
        <v>0</v>
      </c>
      <c r="O34" s="106" t="b">
        <f t="shared" si="2"/>
        <v>0</v>
      </c>
      <c r="P34" s="106" t="b">
        <f t="shared" si="2"/>
        <v>0</v>
      </c>
      <c r="Q34" s="106" t="b">
        <f t="shared" si="2"/>
        <v>0</v>
      </c>
      <c r="R34" s="106" t="b">
        <f t="shared" si="2"/>
        <v>0</v>
      </c>
      <c r="S34" s="111" t="b">
        <f t="shared" si="2"/>
        <v>0</v>
      </c>
      <c r="V34" s="110" t="b">
        <f t="shared" si="9"/>
        <v>0</v>
      </c>
      <c r="W34" s="106" t="b">
        <f t="shared" si="3"/>
        <v>0</v>
      </c>
      <c r="X34" s="106" t="b">
        <f t="shared" si="3"/>
        <v>0</v>
      </c>
      <c r="Y34" s="106" t="b">
        <f t="shared" si="3"/>
        <v>0</v>
      </c>
      <c r="Z34" s="106" t="b">
        <f t="shared" si="3"/>
        <v>0</v>
      </c>
      <c r="AA34" s="106" t="b">
        <f t="shared" si="3"/>
        <v>0</v>
      </c>
      <c r="AB34" s="106" t="b">
        <f t="shared" si="3"/>
        <v>0</v>
      </c>
      <c r="AC34" s="106" t="b">
        <f t="shared" si="3"/>
        <v>0</v>
      </c>
      <c r="AD34" s="110" t="b">
        <f t="shared" si="10"/>
        <v>0</v>
      </c>
      <c r="AE34" s="106" t="b">
        <f t="shared" si="4"/>
        <v>0</v>
      </c>
      <c r="AF34" s="106" t="b">
        <f t="shared" si="4"/>
        <v>0</v>
      </c>
      <c r="AG34" s="106" t="b">
        <f t="shared" si="4"/>
        <v>0</v>
      </c>
      <c r="AH34" s="106" t="b">
        <f t="shared" si="4"/>
        <v>0</v>
      </c>
      <c r="AI34" s="106" t="b">
        <f t="shared" si="4"/>
        <v>0</v>
      </c>
      <c r="AJ34" s="106" t="b">
        <f t="shared" si="4"/>
        <v>0</v>
      </c>
      <c r="AK34" s="106" t="b">
        <f t="shared" si="4"/>
        <v>0</v>
      </c>
      <c r="AL34" s="141" t="b">
        <f t="shared" si="11"/>
        <v>0</v>
      </c>
      <c r="AM34" s="142" t="b">
        <f t="shared" si="5"/>
        <v>0</v>
      </c>
      <c r="AN34" s="142" t="b">
        <f t="shared" si="5"/>
        <v>0</v>
      </c>
      <c r="AO34" s="142" t="b">
        <f t="shared" si="5"/>
        <v>0</v>
      </c>
      <c r="AP34" s="142" t="b">
        <f t="shared" si="5"/>
        <v>0</v>
      </c>
      <c r="AQ34" s="142" t="b">
        <f t="shared" si="5"/>
        <v>0</v>
      </c>
      <c r="AR34" s="142" t="b">
        <f t="shared" si="5"/>
        <v>0</v>
      </c>
      <c r="AS34" s="142" t="b">
        <f t="shared" si="5"/>
        <v>0</v>
      </c>
      <c r="AT34" s="141">
        <f t="shared" si="12"/>
        <v>6</v>
      </c>
      <c r="AU34" s="142">
        <f t="shared" si="6"/>
        <v>4</v>
      </c>
      <c r="AV34" s="142">
        <f t="shared" si="6"/>
        <v>6</v>
      </c>
      <c r="AW34" s="142">
        <f t="shared" si="6"/>
        <v>6</v>
      </c>
      <c r="AX34" s="142">
        <f t="shared" si="6"/>
        <v>6</v>
      </c>
      <c r="AY34" s="142" t="str">
        <f t="shared" si="6"/>
        <v>weiß nicht</v>
      </c>
      <c r="AZ34" s="142" t="str">
        <f t="shared" si="6"/>
        <v>weiß nicht</v>
      </c>
      <c r="BA34" s="143">
        <f t="shared" si="6"/>
        <v>7</v>
      </c>
    </row>
    <row r="35" spans="1:53">
      <c r="A35" s="118" t="s">
        <v>193</v>
      </c>
      <c r="B35" s="119"/>
      <c r="C35" s="119">
        <f>C33*C3</f>
        <v>8.288885175752965E-2</v>
      </c>
      <c r="D35" s="119">
        <f t="shared" ref="D35:J35" si="19">D33*D3</f>
        <v>5.5692160545754169E-2</v>
      </c>
      <c r="E35" s="119">
        <f t="shared" si="19"/>
        <v>0.14338297571993225</v>
      </c>
      <c r="F35" s="119">
        <f t="shared" si="19"/>
        <v>7.4445800059154091E-2</v>
      </c>
      <c r="G35" s="119">
        <f t="shared" si="19"/>
        <v>0.11055799790271841</v>
      </c>
      <c r="H35" s="119">
        <f t="shared" si="19"/>
        <v>6.6615209324836652E-2</v>
      </c>
      <c r="I35" s="119">
        <f>I33*I3</f>
        <v>9.4147021456804064E-2</v>
      </c>
      <c r="J35" s="119">
        <f t="shared" si="19"/>
        <v>6.7895228108182867E-2</v>
      </c>
      <c r="K35" s="119">
        <f>SUM(C35:J35)</f>
        <v>0.69562524487491217</v>
      </c>
      <c r="L35" s="110">
        <f t="shared" si="8"/>
        <v>6</v>
      </c>
      <c r="M35" s="106">
        <f t="shared" si="2"/>
        <v>4</v>
      </c>
      <c r="N35" s="106" t="str">
        <f t="shared" si="2"/>
        <v>weiß nicht</v>
      </c>
      <c r="O35" s="106" t="str">
        <f t="shared" si="2"/>
        <v>weiß nicht</v>
      </c>
      <c r="P35" s="106" t="str">
        <f t="shared" si="2"/>
        <v>weiß nicht</v>
      </c>
      <c r="Q35" s="106" t="str">
        <f t="shared" si="2"/>
        <v>weiß nicht</v>
      </c>
      <c r="R35" s="106" t="str">
        <f t="shared" si="2"/>
        <v>weiß nicht</v>
      </c>
      <c r="S35" s="111">
        <f t="shared" si="2"/>
        <v>7</v>
      </c>
      <c r="V35" s="110" t="b">
        <f t="shared" si="9"/>
        <v>0</v>
      </c>
      <c r="W35" s="106" t="b">
        <f t="shared" si="3"/>
        <v>0</v>
      </c>
      <c r="X35" s="106" t="b">
        <f t="shared" si="3"/>
        <v>0</v>
      </c>
      <c r="Y35" s="106" t="b">
        <f t="shared" si="3"/>
        <v>0</v>
      </c>
      <c r="Z35" s="106" t="b">
        <f t="shared" si="3"/>
        <v>0</v>
      </c>
      <c r="AA35" s="106" t="b">
        <f t="shared" si="3"/>
        <v>0</v>
      </c>
      <c r="AB35" s="106" t="b">
        <f t="shared" si="3"/>
        <v>0</v>
      </c>
      <c r="AC35" s="106" t="b">
        <f t="shared" si="3"/>
        <v>0</v>
      </c>
      <c r="AD35" s="110" t="b">
        <f t="shared" si="10"/>
        <v>0</v>
      </c>
      <c r="AE35" s="106" t="b">
        <f t="shared" si="4"/>
        <v>0</v>
      </c>
      <c r="AF35" s="106" t="b">
        <f t="shared" si="4"/>
        <v>0</v>
      </c>
      <c r="AG35" s="106" t="b">
        <f t="shared" si="4"/>
        <v>0</v>
      </c>
      <c r="AH35" s="106" t="b">
        <f t="shared" si="4"/>
        <v>0</v>
      </c>
      <c r="AI35" s="106" t="b">
        <f t="shared" si="4"/>
        <v>0</v>
      </c>
      <c r="AJ35" s="106" t="b">
        <f t="shared" si="4"/>
        <v>0</v>
      </c>
      <c r="AK35" s="106" t="b">
        <f t="shared" si="4"/>
        <v>0</v>
      </c>
      <c r="AL35" s="141" t="b">
        <f t="shared" si="11"/>
        <v>0</v>
      </c>
      <c r="AM35" s="142" t="b">
        <f t="shared" si="5"/>
        <v>0</v>
      </c>
      <c r="AN35" s="142" t="b">
        <f t="shared" si="5"/>
        <v>0</v>
      </c>
      <c r="AO35" s="142" t="b">
        <f t="shared" si="5"/>
        <v>0</v>
      </c>
      <c r="AP35" s="142" t="b">
        <f t="shared" si="5"/>
        <v>0</v>
      </c>
      <c r="AQ35" s="142" t="b">
        <f t="shared" si="5"/>
        <v>0</v>
      </c>
      <c r="AR35" s="142" t="b">
        <f t="shared" si="5"/>
        <v>0</v>
      </c>
      <c r="AS35" s="142" t="b">
        <f t="shared" si="5"/>
        <v>0</v>
      </c>
      <c r="AT35" s="141">
        <f t="shared" si="12"/>
        <v>6</v>
      </c>
      <c r="AU35" s="142">
        <f t="shared" si="6"/>
        <v>4</v>
      </c>
      <c r="AV35" s="142" t="str">
        <f t="shared" si="6"/>
        <v>weiß nicht</v>
      </c>
      <c r="AW35" s="142" t="str">
        <f t="shared" si="6"/>
        <v>weiß nicht</v>
      </c>
      <c r="AX35" s="142" t="str">
        <f t="shared" si="6"/>
        <v>weiß nicht</v>
      </c>
      <c r="AY35" s="142" t="str">
        <f t="shared" si="6"/>
        <v>weiß nicht</v>
      </c>
      <c r="AZ35" s="142" t="str">
        <f t="shared" si="6"/>
        <v>weiß nicht</v>
      </c>
      <c r="BA35" s="143">
        <f t="shared" si="6"/>
        <v>7</v>
      </c>
    </row>
    <row r="36" spans="1:53">
      <c r="A36" s="22" t="s">
        <v>110</v>
      </c>
      <c r="B36" s="3"/>
      <c r="C36" s="3">
        <f>K34</f>
        <v>0.77062074829931981</v>
      </c>
      <c r="L36" s="110" t="b">
        <f t="shared" si="8"/>
        <v>0</v>
      </c>
      <c r="M36" s="106" t="b">
        <f t="shared" si="2"/>
        <v>0</v>
      </c>
      <c r="N36" s="106" t="b">
        <f t="shared" si="2"/>
        <v>0</v>
      </c>
      <c r="O36" s="106" t="b">
        <f t="shared" si="2"/>
        <v>0</v>
      </c>
      <c r="P36" s="106" t="b">
        <f t="shared" si="2"/>
        <v>0</v>
      </c>
      <c r="Q36" s="106" t="b">
        <f t="shared" si="2"/>
        <v>0</v>
      </c>
      <c r="R36" s="106" t="b">
        <f t="shared" si="2"/>
        <v>0</v>
      </c>
      <c r="S36" s="111" t="b">
        <f t="shared" si="2"/>
        <v>0</v>
      </c>
      <c r="V36" s="110" t="b">
        <f t="shared" si="9"/>
        <v>0</v>
      </c>
      <c r="W36" s="106" t="b">
        <f t="shared" si="3"/>
        <v>0</v>
      </c>
      <c r="X36" s="106" t="b">
        <f t="shared" si="3"/>
        <v>0</v>
      </c>
      <c r="Y36" s="106" t="b">
        <f t="shared" si="3"/>
        <v>0</v>
      </c>
      <c r="Z36" s="106" t="b">
        <f t="shared" si="3"/>
        <v>0</v>
      </c>
      <c r="AA36" s="106" t="b">
        <f t="shared" si="3"/>
        <v>0</v>
      </c>
      <c r="AB36" s="106" t="b">
        <f t="shared" si="3"/>
        <v>0</v>
      </c>
      <c r="AC36" s="106" t="b">
        <f t="shared" si="3"/>
        <v>0</v>
      </c>
      <c r="AD36" s="110">
        <f t="shared" si="10"/>
        <v>4</v>
      </c>
      <c r="AE36" s="106">
        <f t="shared" si="4"/>
        <v>5</v>
      </c>
      <c r="AF36" s="106">
        <f t="shared" si="4"/>
        <v>4</v>
      </c>
      <c r="AG36" s="106">
        <f t="shared" si="4"/>
        <v>4</v>
      </c>
      <c r="AH36" s="106">
        <f t="shared" si="4"/>
        <v>5</v>
      </c>
      <c r="AI36" s="106" t="str">
        <f t="shared" si="4"/>
        <v>weiß nicht</v>
      </c>
      <c r="AJ36" s="106">
        <f t="shared" si="4"/>
        <v>4</v>
      </c>
      <c r="AK36" s="106">
        <f t="shared" si="4"/>
        <v>6</v>
      </c>
      <c r="AL36" s="141" t="b">
        <f t="shared" si="11"/>
        <v>0</v>
      </c>
      <c r="AM36" s="142" t="b">
        <f t="shared" si="5"/>
        <v>0</v>
      </c>
      <c r="AN36" s="142" t="b">
        <f t="shared" si="5"/>
        <v>0</v>
      </c>
      <c r="AO36" s="142" t="b">
        <f t="shared" si="5"/>
        <v>0</v>
      </c>
      <c r="AP36" s="142" t="b">
        <f t="shared" si="5"/>
        <v>0</v>
      </c>
      <c r="AQ36" s="142" t="b">
        <f t="shared" si="5"/>
        <v>0</v>
      </c>
      <c r="AR36" s="142" t="b">
        <f t="shared" si="5"/>
        <v>0</v>
      </c>
      <c r="AS36" s="142" t="b">
        <f t="shared" si="5"/>
        <v>0</v>
      </c>
      <c r="AT36" s="141">
        <f t="shared" si="12"/>
        <v>4</v>
      </c>
      <c r="AU36" s="142">
        <f t="shared" si="6"/>
        <v>5</v>
      </c>
      <c r="AV36" s="142">
        <f t="shared" si="6"/>
        <v>4</v>
      </c>
      <c r="AW36" s="142">
        <f t="shared" si="6"/>
        <v>4</v>
      </c>
      <c r="AX36" s="142">
        <f t="shared" si="6"/>
        <v>5</v>
      </c>
      <c r="AY36" s="142" t="str">
        <f t="shared" si="6"/>
        <v>weiß nicht</v>
      </c>
      <c r="AZ36" s="142">
        <f t="shared" si="6"/>
        <v>4</v>
      </c>
      <c r="BA36" s="143">
        <f t="shared" si="6"/>
        <v>6</v>
      </c>
    </row>
    <row r="37" spans="1:53" ht="15" thickBot="1">
      <c r="A37" s="87" t="s">
        <v>135</v>
      </c>
      <c r="B37" s="88"/>
      <c r="C37" s="88">
        <f>K35</f>
        <v>0.69562524487491217</v>
      </c>
      <c r="L37" s="112">
        <f t="shared" si="8"/>
        <v>6</v>
      </c>
      <c r="M37" s="113">
        <f t="shared" si="2"/>
        <v>5</v>
      </c>
      <c r="N37" s="113" t="str">
        <f t="shared" si="2"/>
        <v>nicht relevant</v>
      </c>
      <c r="O37" s="113">
        <f t="shared" si="2"/>
        <v>7</v>
      </c>
      <c r="P37" s="113">
        <f t="shared" si="2"/>
        <v>4</v>
      </c>
      <c r="Q37" s="113">
        <f t="shared" si="2"/>
        <v>5</v>
      </c>
      <c r="R37" s="113" t="str">
        <f t="shared" si="2"/>
        <v>nicht relevant</v>
      </c>
      <c r="S37" s="114">
        <f t="shared" si="2"/>
        <v>6</v>
      </c>
      <c r="V37" s="112" t="b">
        <f t="shared" si="9"/>
        <v>0</v>
      </c>
      <c r="W37" s="113" t="b">
        <f t="shared" si="3"/>
        <v>0</v>
      </c>
      <c r="X37" s="113" t="b">
        <f t="shared" si="3"/>
        <v>0</v>
      </c>
      <c r="Y37" s="113" t="b">
        <f t="shared" si="3"/>
        <v>0</v>
      </c>
      <c r="Z37" s="113" t="b">
        <f t="shared" si="3"/>
        <v>0</v>
      </c>
      <c r="AA37" s="113" t="b">
        <f t="shared" si="3"/>
        <v>0</v>
      </c>
      <c r="AB37" s="113" t="b">
        <f t="shared" si="3"/>
        <v>0</v>
      </c>
      <c r="AC37" s="113" t="b">
        <f t="shared" si="3"/>
        <v>0</v>
      </c>
      <c r="AD37" s="112" t="b">
        <f t="shared" si="10"/>
        <v>0</v>
      </c>
      <c r="AE37" s="113" t="b">
        <f t="shared" si="4"/>
        <v>0</v>
      </c>
      <c r="AF37" s="113" t="b">
        <f t="shared" si="4"/>
        <v>0</v>
      </c>
      <c r="AG37" s="113" t="b">
        <f t="shared" si="4"/>
        <v>0</v>
      </c>
      <c r="AH37" s="113" t="b">
        <f t="shared" si="4"/>
        <v>0</v>
      </c>
      <c r="AI37" s="113" t="b">
        <f t="shared" si="4"/>
        <v>0</v>
      </c>
      <c r="AJ37" s="113" t="b">
        <f t="shared" si="4"/>
        <v>0</v>
      </c>
      <c r="AK37" s="113" t="b">
        <f t="shared" si="4"/>
        <v>0</v>
      </c>
      <c r="AL37" s="144" t="b">
        <f t="shared" si="11"/>
        <v>0</v>
      </c>
      <c r="AM37" s="145" t="b">
        <f t="shared" si="5"/>
        <v>0</v>
      </c>
      <c r="AN37" s="145" t="b">
        <f t="shared" si="5"/>
        <v>0</v>
      </c>
      <c r="AO37" s="145" t="b">
        <f t="shared" si="5"/>
        <v>0</v>
      </c>
      <c r="AP37" s="145" t="b">
        <f t="shared" si="5"/>
        <v>0</v>
      </c>
      <c r="AQ37" s="145" t="b">
        <f t="shared" si="5"/>
        <v>0</v>
      </c>
      <c r="AR37" s="145" t="b">
        <f t="shared" si="5"/>
        <v>0</v>
      </c>
      <c r="AS37" s="145" t="b">
        <f t="shared" si="5"/>
        <v>0</v>
      </c>
      <c r="AT37" s="144">
        <f t="shared" si="12"/>
        <v>6</v>
      </c>
      <c r="AU37" s="145">
        <f t="shared" si="6"/>
        <v>5</v>
      </c>
      <c r="AV37" s="145" t="str">
        <f t="shared" si="6"/>
        <v>nicht relevant</v>
      </c>
      <c r="AW37" s="145">
        <f t="shared" si="6"/>
        <v>7</v>
      </c>
      <c r="AX37" s="145">
        <f t="shared" si="6"/>
        <v>4</v>
      </c>
      <c r="AY37" s="145">
        <f t="shared" si="6"/>
        <v>5</v>
      </c>
      <c r="AZ37" s="145" t="str">
        <f t="shared" si="6"/>
        <v>nicht relevant</v>
      </c>
      <c r="BA37" s="146">
        <f t="shared" si="6"/>
        <v>6</v>
      </c>
    </row>
    <row r="38" spans="1:53" ht="15" thickBot="1">
      <c r="A38" s="123" t="s">
        <v>130</v>
      </c>
      <c r="B38" s="124"/>
      <c r="L38" s="105">
        <f>AVERAGE(L23:L37)</f>
        <v>4.8571428571428568</v>
      </c>
      <c r="M38" s="105">
        <f t="shared" ref="M38:S38" si="20">AVERAGE(M23:M37)</f>
        <v>3.8571428571428572</v>
      </c>
      <c r="N38" s="105">
        <f t="shared" si="20"/>
        <v>5.25</v>
      </c>
      <c r="O38" s="105">
        <f t="shared" si="20"/>
        <v>5.5</v>
      </c>
      <c r="P38" s="105">
        <f t="shared" si="20"/>
        <v>4.5</v>
      </c>
      <c r="Q38" s="105">
        <f t="shared" si="20"/>
        <v>4.5</v>
      </c>
      <c r="R38" s="105">
        <f t="shared" si="20"/>
        <v>5.25</v>
      </c>
      <c r="S38" s="105">
        <f t="shared" si="20"/>
        <v>5.1428571428571432</v>
      </c>
      <c r="V38" s="105">
        <f>AVERAGE(V23:V37)</f>
        <v>4.5</v>
      </c>
      <c r="W38" s="105">
        <f t="shared" ref="W38:AC38" si="21">AVERAGE(W23:W37)</f>
        <v>5</v>
      </c>
      <c r="X38" s="105">
        <f t="shared" si="21"/>
        <v>3</v>
      </c>
      <c r="Y38" s="105">
        <f t="shared" si="21"/>
        <v>3.5</v>
      </c>
      <c r="Z38" s="105">
        <f t="shared" si="21"/>
        <v>3.5</v>
      </c>
      <c r="AA38" s="105">
        <f t="shared" si="21"/>
        <v>3</v>
      </c>
      <c r="AB38" s="105">
        <f t="shared" si="21"/>
        <v>3.5</v>
      </c>
      <c r="AC38" s="105">
        <f t="shared" si="21"/>
        <v>5</v>
      </c>
      <c r="AD38" s="115">
        <f>AVERAGE(AD23:AD37)</f>
        <v>4</v>
      </c>
      <c r="AE38" s="115">
        <f t="shared" ref="AE38" si="22">AVERAGE(AE23:AE37)</f>
        <v>5</v>
      </c>
      <c r="AF38" s="115">
        <f t="shared" ref="AF38" si="23">AVERAGE(AF23:AF37)</f>
        <v>4.5</v>
      </c>
      <c r="AG38" s="115">
        <f t="shared" ref="AG38" si="24">AVERAGE(AG23:AG37)</f>
        <v>5</v>
      </c>
      <c r="AH38" s="115">
        <f t="shared" ref="AH38" si="25">AVERAGE(AH23:AH37)</f>
        <v>5</v>
      </c>
      <c r="AI38" s="115">
        <f t="shared" ref="AI38" si="26">AVERAGE(AI23:AI37)</f>
        <v>2</v>
      </c>
      <c r="AJ38" s="115">
        <f t="shared" ref="AJ38" si="27">AVERAGE(AJ23:AJ37)</f>
        <v>3.5</v>
      </c>
      <c r="AK38" s="115">
        <f t="shared" ref="AK38" si="28">AVERAGE(AK23:AK37)</f>
        <v>6.5</v>
      </c>
      <c r="AL38" s="147">
        <f>AVERAGE(AL23:AL37)</f>
        <v>4.333333333333333</v>
      </c>
      <c r="AM38" s="147">
        <f t="shared" ref="AM38:AS38" si="29">AVERAGE(AM23:AM37)</f>
        <v>4.833333333333333</v>
      </c>
      <c r="AN38" s="147">
        <f t="shared" si="29"/>
        <v>4.5999999999999996</v>
      </c>
      <c r="AO38" s="147">
        <f t="shared" si="29"/>
        <v>5</v>
      </c>
      <c r="AP38" s="147">
        <f t="shared" si="29"/>
        <v>3.8333333333333335</v>
      </c>
      <c r="AQ38" s="147">
        <f t="shared" si="29"/>
        <v>3</v>
      </c>
      <c r="AR38" s="147">
        <f t="shared" si="29"/>
        <v>4.25</v>
      </c>
      <c r="AS38" s="147">
        <f t="shared" si="29"/>
        <v>5.166666666666667</v>
      </c>
      <c r="AT38" s="147">
        <f t="shared" ref="AT38" si="30">AVERAGE(AT23:AT37)</f>
        <v>4.7777777777777777</v>
      </c>
      <c r="AU38" s="147">
        <f t="shared" ref="AU38" si="31">AVERAGE(AU23:AU37)</f>
        <v>3.8888888888888888</v>
      </c>
      <c r="AV38" s="147">
        <f t="shared" ref="AV38" si="32">AVERAGE(AV23:AV37)</f>
        <v>5.1428571428571432</v>
      </c>
      <c r="AW38" s="147">
        <f t="shared" ref="AW38" si="33">AVERAGE(AW23:AW37)</f>
        <v>5.25</v>
      </c>
      <c r="AX38" s="147">
        <f t="shared" ref="AX38" si="34">AVERAGE(AX23:AX37)</f>
        <v>4.5</v>
      </c>
      <c r="AY38" s="147">
        <f t="shared" ref="AY38" si="35">AVERAGE(AY23:AY37)</f>
        <v>4.333333333333333</v>
      </c>
      <c r="AZ38" s="147">
        <f t="shared" ref="AZ38" si="36">AVERAGE(AZ23:AZ37)</f>
        <v>4.5</v>
      </c>
      <c r="BA38" s="147">
        <f t="shared" ref="BA38" si="37">AVERAGE(BA23:BA37)</f>
        <v>5.4444444444444446</v>
      </c>
    </row>
    <row r="39" spans="1:53" ht="15" thickBot="1">
      <c r="A39" s="125" t="s">
        <v>131</v>
      </c>
      <c r="B39" s="126"/>
      <c r="C39" s="126">
        <f>V41</f>
        <v>4.25</v>
      </c>
      <c r="D39" s="126">
        <f t="shared" ref="D39:J39" si="38">W41</f>
        <v>5</v>
      </c>
      <c r="E39" s="126">
        <f t="shared" si="38"/>
        <v>3.75</v>
      </c>
      <c r="F39" s="126">
        <f t="shared" si="38"/>
        <v>4.25</v>
      </c>
      <c r="G39" s="126">
        <f t="shared" si="38"/>
        <v>4.25</v>
      </c>
      <c r="H39" s="126">
        <f t="shared" si="38"/>
        <v>2.6666666666666665</v>
      </c>
      <c r="I39" s="126">
        <f t="shared" si="38"/>
        <v>3.5</v>
      </c>
      <c r="J39" s="126">
        <f t="shared" si="38"/>
        <v>5.75</v>
      </c>
      <c r="L39" s="129">
        <f>STDEV(L23:L37)</f>
        <v>1.0690449676496978</v>
      </c>
      <c r="M39" s="129">
        <f t="shared" ref="M39:S39" si="39">STDEV(M23:M37)</f>
        <v>1.5735915849388864</v>
      </c>
      <c r="N39" s="129">
        <f t="shared" si="39"/>
        <v>0.5</v>
      </c>
      <c r="O39" s="129">
        <f t="shared" si="39"/>
        <v>1.0488088481701516</v>
      </c>
      <c r="P39" s="129">
        <f t="shared" si="39"/>
        <v>1.2247448713915889</v>
      </c>
      <c r="Q39" s="129">
        <f t="shared" si="39"/>
        <v>0.83666002653407556</v>
      </c>
      <c r="R39" s="129">
        <f t="shared" si="39"/>
        <v>0.9574271077563381</v>
      </c>
      <c r="S39" s="129">
        <f t="shared" si="39"/>
        <v>2.0354009783964297</v>
      </c>
      <c r="V39" s="129">
        <f>STDEV(V23:V37)</f>
        <v>0.70710678118654757</v>
      </c>
      <c r="W39" s="129">
        <f t="shared" ref="W39:AC39" si="40">STDEV(W23:W37)</f>
        <v>0</v>
      </c>
      <c r="X39" s="129">
        <f t="shared" si="40"/>
        <v>2.8284271247461903</v>
      </c>
      <c r="Y39" s="129">
        <f t="shared" si="40"/>
        <v>2.1213203435596424</v>
      </c>
      <c r="Z39" s="129">
        <f t="shared" si="40"/>
        <v>2.1213203435596424</v>
      </c>
      <c r="AA39" s="129">
        <f t="shared" si="40"/>
        <v>1.4142135623730951</v>
      </c>
      <c r="AB39" s="129">
        <f t="shared" si="40"/>
        <v>0.70710678118654757</v>
      </c>
      <c r="AC39" s="129">
        <f t="shared" si="40"/>
        <v>1.4142135623730951</v>
      </c>
      <c r="AD39" s="129">
        <f>STDEV(AD23:AD37)</f>
        <v>0</v>
      </c>
      <c r="AE39" s="129">
        <f t="shared" ref="AE39:AK39" si="41">STDEV(AE23:AE37)</f>
        <v>0</v>
      </c>
      <c r="AF39" s="129">
        <f t="shared" si="41"/>
        <v>0.70710678118654757</v>
      </c>
      <c r="AG39" s="129">
        <f t="shared" si="41"/>
        <v>1.4142135623730951</v>
      </c>
      <c r="AH39" s="129">
        <f t="shared" si="41"/>
        <v>0</v>
      </c>
      <c r="AI39" s="129" t="e">
        <f t="shared" si="41"/>
        <v>#DIV/0!</v>
      </c>
      <c r="AJ39" s="129">
        <f t="shared" si="41"/>
        <v>0.70710678118654757</v>
      </c>
      <c r="AK39" s="129">
        <f t="shared" si="41"/>
        <v>0.70710678118654757</v>
      </c>
      <c r="AL39" s="148">
        <f t="shared" ref="AL39:AS39" si="42">STDEV(AL23:AL37)</f>
        <v>0.81649658092772548</v>
      </c>
      <c r="AM39" s="148">
        <f t="shared" si="42"/>
        <v>0.75277265270908222</v>
      </c>
      <c r="AN39" s="148">
        <f t="shared" si="42"/>
        <v>2.0736441353327724</v>
      </c>
      <c r="AO39" s="148">
        <f t="shared" si="42"/>
        <v>1.5491933384829668</v>
      </c>
      <c r="AP39" s="148">
        <f t="shared" si="42"/>
        <v>1.4719601443879742</v>
      </c>
      <c r="AQ39" s="148">
        <f t="shared" si="42"/>
        <v>1.2247448713915889</v>
      </c>
      <c r="AR39" s="148">
        <f t="shared" si="42"/>
        <v>1.2583057392117916</v>
      </c>
      <c r="AS39" s="148">
        <f t="shared" si="42"/>
        <v>1.4719601443879753</v>
      </c>
      <c r="AT39" s="148">
        <f t="shared" ref="AT39:BA39" si="43">STDEV(AT23:AT37)</f>
        <v>1.0929064207169994</v>
      </c>
      <c r="AU39" s="148">
        <f t="shared" si="43"/>
        <v>1.2692955176439846</v>
      </c>
      <c r="AV39" s="148">
        <f t="shared" si="43"/>
        <v>0.6900655593423547</v>
      </c>
      <c r="AW39" s="148">
        <f t="shared" si="43"/>
        <v>1.0350983390135313</v>
      </c>
      <c r="AX39" s="148">
        <f t="shared" si="43"/>
        <v>1.1952286093343936</v>
      </c>
      <c r="AY39" s="148">
        <f t="shared" si="43"/>
        <v>0.81649658092772548</v>
      </c>
      <c r="AZ39" s="148">
        <f t="shared" si="43"/>
        <v>1.0488088481701516</v>
      </c>
      <c r="BA39" s="148">
        <f t="shared" si="43"/>
        <v>1.8782379449307745</v>
      </c>
    </row>
    <row r="40" spans="1:53" ht="15" thickBot="1">
      <c r="A40" s="125" t="s">
        <v>132</v>
      </c>
      <c r="B40" s="126"/>
      <c r="C40" s="126">
        <f>V42</f>
        <v>0.25</v>
      </c>
      <c r="D40" s="126">
        <f t="shared" ref="D40:J40" si="44">W42</f>
        <v>0</v>
      </c>
      <c r="E40" s="126">
        <f t="shared" si="44"/>
        <v>3.5833333333333335</v>
      </c>
      <c r="F40" s="126">
        <f t="shared" si="44"/>
        <v>2.9166666666666665</v>
      </c>
      <c r="G40" s="126">
        <f t="shared" si="44"/>
        <v>2.25</v>
      </c>
      <c r="H40" s="126">
        <f t="shared" si="44"/>
        <v>1.3333333333333339</v>
      </c>
      <c r="I40" s="126">
        <f t="shared" si="44"/>
        <v>0.33333333333333331</v>
      </c>
      <c r="J40" s="126">
        <f t="shared" si="44"/>
        <v>1.5833333333333333</v>
      </c>
      <c r="L40" s="106"/>
      <c r="M40" s="106"/>
      <c r="N40" s="106"/>
      <c r="O40" s="106"/>
      <c r="P40" s="106"/>
      <c r="Q40" s="106"/>
      <c r="R40" s="106"/>
      <c r="S40" s="106"/>
      <c r="V40" s="106"/>
      <c r="W40" s="106"/>
      <c r="X40" s="106"/>
      <c r="Y40" s="106"/>
      <c r="Z40" s="106"/>
      <c r="AA40" s="106"/>
      <c r="AB40" s="106"/>
      <c r="AC40" s="106"/>
    </row>
    <row r="41" spans="1:53" ht="15" thickBot="1">
      <c r="A41" s="125" t="s">
        <v>109</v>
      </c>
      <c r="B41" s="126"/>
      <c r="C41" s="126">
        <f>C39/7</f>
        <v>0.6071428571428571</v>
      </c>
      <c r="D41" s="126">
        <f t="shared" ref="D41:J41" si="45">D39/7</f>
        <v>0.7142857142857143</v>
      </c>
      <c r="E41" s="126">
        <f t="shared" si="45"/>
        <v>0.5357142857142857</v>
      </c>
      <c r="F41" s="126">
        <f t="shared" si="45"/>
        <v>0.6071428571428571</v>
      </c>
      <c r="G41" s="126">
        <f t="shared" si="45"/>
        <v>0.6071428571428571</v>
      </c>
      <c r="H41" s="126">
        <f t="shared" si="45"/>
        <v>0.38095238095238093</v>
      </c>
      <c r="I41" s="126">
        <f t="shared" si="45"/>
        <v>0.5</v>
      </c>
      <c r="J41" s="126">
        <f t="shared" si="45"/>
        <v>0.8214285714285714</v>
      </c>
      <c r="L41" s="106"/>
      <c r="M41" s="106"/>
      <c r="N41" s="106"/>
      <c r="O41" s="106"/>
      <c r="P41" s="106"/>
      <c r="Q41" s="106"/>
      <c r="R41" s="106"/>
      <c r="S41" s="106"/>
      <c r="T41" s="132" t="s">
        <v>194</v>
      </c>
      <c r="U41" s="132"/>
      <c r="V41" s="133">
        <f>AVERAGE(V23:V37,AD23:AD37)</f>
        <v>4.25</v>
      </c>
      <c r="W41" s="133">
        <f>AVERAGE(W23:W37,AE23:AE37)</f>
        <v>5</v>
      </c>
      <c r="X41" s="133">
        <f t="shared" ref="X41:AC41" si="46">AVERAGE(X23:X37,AF23:AF37)</f>
        <v>3.75</v>
      </c>
      <c r="Y41" s="133">
        <f t="shared" si="46"/>
        <v>4.25</v>
      </c>
      <c r="Z41" s="133">
        <f t="shared" si="46"/>
        <v>4.25</v>
      </c>
      <c r="AA41" s="133">
        <f t="shared" si="46"/>
        <v>2.6666666666666665</v>
      </c>
      <c r="AB41" s="133">
        <f t="shared" si="46"/>
        <v>3.5</v>
      </c>
      <c r="AC41" s="133">
        <f t="shared" si="46"/>
        <v>5.75</v>
      </c>
    </row>
    <row r="42" spans="1:53" ht="15" thickBot="1">
      <c r="A42" s="125" t="s">
        <v>158</v>
      </c>
      <c r="B42" s="126"/>
      <c r="C42" s="126">
        <f>C41*C$2</f>
        <v>7.5892857142857137E-2</v>
      </c>
      <c r="D42" s="126">
        <f>D41*D$2</f>
        <v>2.976190476190476E-2</v>
      </c>
      <c r="E42" s="126">
        <f>E41*E$2</f>
        <v>0.11160714285714288</v>
      </c>
      <c r="F42" s="126">
        <f t="shared" ref="F42:J42" si="47">F41*F$2</f>
        <v>0.10119047619047618</v>
      </c>
      <c r="G42" s="126">
        <f t="shared" si="47"/>
        <v>0.12648809523809526</v>
      </c>
      <c r="H42" s="126">
        <f t="shared" si="47"/>
        <v>3.1746031746031744E-2</v>
      </c>
      <c r="I42" s="126">
        <f t="shared" si="47"/>
        <v>8.3333333333333329E-2</v>
      </c>
      <c r="J42" s="126">
        <f t="shared" si="47"/>
        <v>6.8452380952380945E-2</v>
      </c>
      <c r="K42" s="126">
        <f>SUM(C42:J42)</f>
        <v>0.62847222222222221</v>
      </c>
      <c r="L42" s="106"/>
      <c r="M42" s="106"/>
      <c r="N42" s="106"/>
      <c r="O42" s="106"/>
      <c r="P42" s="106"/>
      <c r="Q42" s="106"/>
      <c r="R42" s="106"/>
      <c r="S42" s="106"/>
      <c r="T42" s="132" t="s">
        <v>195</v>
      </c>
      <c r="U42" s="132"/>
      <c r="V42" s="133">
        <f>VAR(V23:V37,AD23:AD37)</f>
        <v>0.25</v>
      </c>
      <c r="W42" s="133">
        <f t="shared" ref="W42:AC42" si="48">VAR(W23:W37,AE23:AE37)</f>
        <v>0</v>
      </c>
      <c r="X42" s="133">
        <f t="shared" si="48"/>
        <v>3.5833333333333335</v>
      </c>
      <c r="Y42" s="133">
        <f t="shared" si="48"/>
        <v>2.9166666666666665</v>
      </c>
      <c r="Z42" s="133">
        <f t="shared" si="48"/>
        <v>2.25</v>
      </c>
      <c r="AA42" s="133">
        <f t="shared" si="48"/>
        <v>1.3333333333333339</v>
      </c>
      <c r="AB42" s="133">
        <f t="shared" si="48"/>
        <v>0.33333333333333331</v>
      </c>
      <c r="AC42" s="133">
        <f t="shared" si="48"/>
        <v>1.5833333333333333</v>
      </c>
    </row>
    <row r="43" spans="1:53">
      <c r="A43" s="125" t="s">
        <v>193</v>
      </c>
      <c r="B43" s="126"/>
      <c r="C43" s="126">
        <f>C41*C$3</f>
        <v>7.2527745287838438E-2</v>
      </c>
      <c r="D43" s="126">
        <f t="shared" ref="D43:J43" si="49">D41*D$3</f>
        <v>7.2193541448199838E-2</v>
      </c>
      <c r="E43" s="126">
        <f t="shared" si="49"/>
        <v>0.10241641122852302</v>
      </c>
      <c r="F43" s="126">
        <f t="shared" si="49"/>
        <v>5.752630004570998E-2</v>
      </c>
      <c r="G43" s="126">
        <f t="shared" si="49"/>
        <v>0.10441588690812292</v>
      </c>
      <c r="H43" s="126">
        <f t="shared" si="49"/>
        <v>3.9475679599903189E-2</v>
      </c>
      <c r="I43" s="126">
        <f t="shared" si="49"/>
        <v>6.2764680971202705E-2</v>
      </c>
      <c r="J43" s="126">
        <f t="shared" si="49"/>
        <v>7.5910636982065557E-2</v>
      </c>
      <c r="K43" s="126">
        <f>SUM(C43:J43)</f>
        <v>0.58723088247156563</v>
      </c>
      <c r="L43" s="106"/>
      <c r="M43" s="106"/>
      <c r="N43" s="106"/>
      <c r="O43" s="106"/>
      <c r="P43" s="106"/>
      <c r="Q43" s="106"/>
      <c r="R43" s="106"/>
      <c r="S43" s="106"/>
      <c r="V43" s="106"/>
      <c r="W43" s="106"/>
      <c r="X43" s="106"/>
      <c r="Y43" s="106"/>
      <c r="Z43" s="106"/>
      <c r="AA43" s="106"/>
      <c r="AB43" s="106"/>
      <c r="AC43" s="106"/>
    </row>
    <row r="44" spans="1:53">
      <c r="A44" s="22" t="s">
        <v>110</v>
      </c>
      <c r="B44" s="3"/>
      <c r="C44" s="3">
        <f>K42</f>
        <v>0.62847222222222221</v>
      </c>
      <c r="L44" s="106"/>
      <c r="M44" s="106"/>
      <c r="N44" s="106"/>
      <c r="O44" s="106"/>
      <c r="P44" s="106"/>
      <c r="Q44" s="106"/>
      <c r="R44" s="106"/>
      <c r="S44" s="106"/>
      <c r="V44" s="106"/>
      <c r="W44" s="106"/>
      <c r="X44" s="106"/>
      <c r="Y44" s="106"/>
      <c r="Z44" s="106"/>
      <c r="AA44" s="106"/>
      <c r="AB44" s="106"/>
      <c r="AC44" s="106"/>
    </row>
    <row r="45" spans="1:53">
      <c r="A45" s="87" t="s">
        <v>135</v>
      </c>
      <c r="B45" s="88"/>
      <c r="C45" s="88">
        <f>K43</f>
        <v>0.58723088247156563</v>
      </c>
      <c r="L45" s="106"/>
      <c r="M45" s="106"/>
      <c r="N45" s="106"/>
      <c r="O45" s="106"/>
      <c r="P45" s="106"/>
      <c r="Q45" s="106"/>
      <c r="R45" s="106"/>
      <c r="S45" s="106"/>
      <c r="V45" s="106"/>
      <c r="W45" s="106"/>
      <c r="X45" s="106"/>
      <c r="Y45" s="106"/>
      <c r="Z45" s="106"/>
      <c r="AA45" s="106"/>
      <c r="AB45" s="106"/>
      <c r="AC45" s="106"/>
    </row>
    <row r="46" spans="1:53">
      <c r="A46" s="149" t="s">
        <v>198</v>
      </c>
      <c r="L46" s="106"/>
      <c r="M46" s="106"/>
      <c r="N46" s="106"/>
      <c r="O46" s="106"/>
      <c r="P46" s="106"/>
      <c r="Q46" s="106"/>
      <c r="R46" s="106"/>
      <c r="S46" s="106"/>
      <c r="V46" s="106"/>
      <c r="W46" s="106"/>
      <c r="X46" s="106"/>
      <c r="Y46" s="106"/>
      <c r="Z46" s="106"/>
      <c r="AA46" s="106"/>
      <c r="AB46" s="106"/>
      <c r="AC46" s="106"/>
    </row>
    <row r="47" spans="1:53">
      <c r="A47" s="150" t="s">
        <v>131</v>
      </c>
      <c r="B47" s="151"/>
      <c r="C47" s="151">
        <f>AL38</f>
        <v>4.333333333333333</v>
      </c>
      <c r="D47" s="151">
        <f t="shared" ref="D47:J47" si="50">AM38</f>
        <v>4.833333333333333</v>
      </c>
      <c r="E47" s="151">
        <f t="shared" si="50"/>
        <v>4.5999999999999996</v>
      </c>
      <c r="F47" s="151">
        <f t="shared" si="50"/>
        <v>5</v>
      </c>
      <c r="G47" s="151">
        <f t="shared" si="50"/>
        <v>3.8333333333333335</v>
      </c>
      <c r="H47" s="151">
        <f t="shared" si="50"/>
        <v>3</v>
      </c>
      <c r="I47" s="151">
        <f t="shared" si="50"/>
        <v>4.25</v>
      </c>
      <c r="J47" s="151">
        <f t="shared" si="50"/>
        <v>5.166666666666667</v>
      </c>
      <c r="L47" s="106"/>
      <c r="M47" s="106"/>
      <c r="N47" s="106"/>
      <c r="O47" s="106"/>
      <c r="P47" s="106"/>
      <c r="Q47" s="106"/>
      <c r="R47" s="106"/>
      <c r="S47" s="106"/>
      <c r="V47" s="106"/>
      <c r="W47" s="106"/>
      <c r="X47" s="106"/>
      <c r="Y47" s="106"/>
      <c r="Z47" s="106"/>
      <c r="AA47" s="106"/>
      <c r="AB47" s="106"/>
      <c r="AC47" s="106"/>
    </row>
    <row r="48" spans="1:53">
      <c r="A48" s="150" t="s">
        <v>132</v>
      </c>
      <c r="B48" s="151"/>
      <c r="C48" s="151">
        <f>AL39</f>
        <v>0.81649658092772548</v>
      </c>
      <c r="D48" s="151">
        <f t="shared" ref="D48:J48" si="51">AM39</f>
        <v>0.75277265270908222</v>
      </c>
      <c r="E48" s="151">
        <f t="shared" si="51"/>
        <v>2.0736441353327724</v>
      </c>
      <c r="F48" s="151">
        <f t="shared" si="51"/>
        <v>1.5491933384829668</v>
      </c>
      <c r="G48" s="151">
        <f t="shared" si="51"/>
        <v>1.4719601443879742</v>
      </c>
      <c r="H48" s="151">
        <f t="shared" si="51"/>
        <v>1.2247448713915889</v>
      </c>
      <c r="I48" s="151">
        <f t="shared" si="51"/>
        <v>1.2583057392117916</v>
      </c>
      <c r="J48" s="151">
        <f t="shared" si="51"/>
        <v>1.4719601443879753</v>
      </c>
      <c r="L48" s="106"/>
      <c r="M48" s="106"/>
      <c r="N48" s="106"/>
      <c r="O48" s="106"/>
      <c r="P48" s="106"/>
      <c r="Q48" s="106"/>
      <c r="R48" s="106"/>
      <c r="S48" s="106"/>
      <c r="V48" s="106"/>
      <c r="W48" s="106"/>
      <c r="X48" s="106"/>
      <c r="Y48" s="106"/>
      <c r="Z48" s="106"/>
      <c r="AA48" s="106"/>
      <c r="AB48" s="106"/>
      <c r="AC48" s="106"/>
    </row>
    <row r="49" spans="1:30">
      <c r="A49" s="150" t="s">
        <v>109</v>
      </c>
      <c r="B49" s="151"/>
      <c r="C49" s="151">
        <f>C47/7</f>
        <v>0.61904761904761896</v>
      </c>
      <c r="D49" s="151">
        <f t="shared" ref="D49:J49" si="52">D47/7</f>
        <v>0.69047619047619047</v>
      </c>
      <c r="E49" s="151">
        <f t="shared" si="52"/>
        <v>0.65714285714285714</v>
      </c>
      <c r="F49" s="151">
        <f t="shared" si="52"/>
        <v>0.7142857142857143</v>
      </c>
      <c r="G49" s="151">
        <f t="shared" si="52"/>
        <v>0.54761904761904767</v>
      </c>
      <c r="H49" s="151">
        <f t="shared" si="52"/>
        <v>0.42857142857142855</v>
      </c>
      <c r="I49" s="151">
        <f t="shared" si="52"/>
        <v>0.6071428571428571</v>
      </c>
      <c r="J49" s="151">
        <f t="shared" si="52"/>
        <v>0.73809523809523814</v>
      </c>
      <c r="L49" s="106"/>
      <c r="M49" s="106"/>
      <c r="N49" s="106"/>
      <c r="O49" s="106"/>
      <c r="P49" s="106"/>
      <c r="Q49" s="106"/>
      <c r="R49" s="106"/>
      <c r="S49" s="106"/>
      <c r="V49" s="106"/>
      <c r="W49" s="106"/>
      <c r="X49" s="106"/>
      <c r="Y49" s="106"/>
      <c r="Z49" s="106"/>
      <c r="AA49" s="106"/>
      <c r="AB49" s="106"/>
      <c r="AC49" s="106"/>
    </row>
    <row r="50" spans="1:30">
      <c r="A50" s="150" t="s">
        <v>158</v>
      </c>
      <c r="B50" s="151"/>
      <c r="C50" s="151">
        <f>C49*C$2</f>
        <v>7.738095238095237E-2</v>
      </c>
      <c r="D50" s="151">
        <f>D49*D$2</f>
        <v>2.8769841269841268E-2</v>
      </c>
      <c r="E50" s="151">
        <f>E49*E$2</f>
        <v>0.13690476190476192</v>
      </c>
      <c r="F50" s="151">
        <f t="shared" ref="F50:J50" si="53">F49*F$2</f>
        <v>0.11904761904761904</v>
      </c>
      <c r="G50" s="151">
        <f t="shared" si="53"/>
        <v>0.11408730158730161</v>
      </c>
      <c r="H50" s="151">
        <f t="shared" si="53"/>
        <v>3.5714285714285712E-2</v>
      </c>
      <c r="I50" s="151">
        <f t="shared" si="53"/>
        <v>0.10119047619047618</v>
      </c>
      <c r="J50" s="151">
        <f t="shared" si="53"/>
        <v>6.1507936507936511E-2</v>
      </c>
      <c r="K50" s="151">
        <f>SUM(C50:J50)</f>
        <v>0.67460317460317465</v>
      </c>
      <c r="L50" s="106"/>
      <c r="M50" s="106"/>
      <c r="N50" s="106"/>
      <c r="O50" s="106"/>
      <c r="P50" s="106"/>
      <c r="Q50" s="106"/>
      <c r="R50" s="106"/>
      <c r="S50" s="106"/>
      <c r="V50" s="106"/>
      <c r="W50" s="106"/>
      <c r="X50" s="106"/>
      <c r="Y50" s="106"/>
      <c r="Z50" s="106"/>
      <c r="AA50" s="106"/>
      <c r="AB50" s="106"/>
      <c r="AC50" s="106"/>
    </row>
    <row r="51" spans="1:30">
      <c r="A51" s="150" t="s">
        <v>193</v>
      </c>
      <c r="B51" s="151"/>
      <c r="C51" s="151">
        <f>C49*C$3</f>
        <v>7.3949857940541153E-2</v>
      </c>
      <c r="D51" s="151">
        <f t="shared" ref="D51:J51" si="54">D49*D$3</f>
        <v>6.9787090066593171E-2</v>
      </c>
      <c r="E51" s="151">
        <f t="shared" si="54"/>
        <v>0.12563079777365491</v>
      </c>
      <c r="F51" s="151">
        <f t="shared" si="54"/>
        <v>6.7678000053776458E-2</v>
      </c>
      <c r="G51" s="151">
        <f t="shared" si="54"/>
        <v>9.4179035250463838E-2</v>
      </c>
      <c r="H51" s="151">
        <f t="shared" si="54"/>
        <v>4.4410139549891092E-2</v>
      </c>
      <c r="I51" s="151">
        <f t="shared" si="54"/>
        <v>7.6214255465031855E-2</v>
      </c>
      <c r="J51" s="151">
        <f t="shared" si="54"/>
        <v>6.8209557867942971E-2</v>
      </c>
      <c r="K51" s="151">
        <f>SUM(C51:J51)</f>
        <v>0.62005873396789535</v>
      </c>
      <c r="L51" s="106"/>
      <c r="M51" s="106"/>
      <c r="N51" s="106"/>
      <c r="O51" s="106"/>
      <c r="P51" s="106"/>
      <c r="Q51" s="106"/>
      <c r="R51" s="106"/>
      <c r="S51" s="106"/>
      <c r="V51" s="106"/>
      <c r="W51" s="106"/>
      <c r="X51" s="106"/>
      <c r="Y51" s="106"/>
      <c r="Z51" s="106"/>
      <c r="AA51" s="106"/>
      <c r="AB51" s="106"/>
      <c r="AC51" s="106"/>
    </row>
    <row r="52" spans="1:30">
      <c r="A52" s="22" t="s">
        <v>110</v>
      </c>
      <c r="B52" s="3"/>
      <c r="C52" s="3">
        <f>K50</f>
        <v>0.67460317460317465</v>
      </c>
      <c r="L52" s="106"/>
      <c r="M52" s="106"/>
      <c r="N52" s="106"/>
      <c r="O52" s="106"/>
      <c r="P52" s="106"/>
      <c r="Q52" s="106"/>
      <c r="R52" s="106"/>
      <c r="S52" s="106"/>
      <c r="V52" s="106"/>
      <c r="W52" s="106"/>
      <c r="X52" s="106"/>
      <c r="Y52" s="106"/>
      <c r="Z52" s="106"/>
      <c r="AA52" s="106"/>
      <c r="AB52" s="106"/>
      <c r="AC52" s="106"/>
    </row>
    <row r="53" spans="1:30">
      <c r="A53" s="87" t="s">
        <v>135</v>
      </c>
      <c r="B53" s="88"/>
      <c r="C53" s="88">
        <f>K51</f>
        <v>0.62005873396789535</v>
      </c>
      <c r="L53" s="106"/>
      <c r="M53" s="106"/>
      <c r="N53" s="106"/>
      <c r="O53" s="106"/>
      <c r="P53" s="106"/>
      <c r="Q53" s="106"/>
      <c r="R53" s="106"/>
      <c r="S53" s="106"/>
      <c r="V53" s="106"/>
      <c r="W53" s="106"/>
      <c r="X53" s="106"/>
      <c r="Y53" s="106"/>
      <c r="Z53" s="106"/>
      <c r="AA53" s="106"/>
      <c r="AB53" s="106"/>
      <c r="AC53" s="106"/>
    </row>
    <row r="54" spans="1:30">
      <c r="A54" s="149" t="s">
        <v>250</v>
      </c>
      <c r="L54" s="106"/>
      <c r="M54" s="106"/>
      <c r="N54" s="106"/>
      <c r="O54" s="106"/>
      <c r="P54" s="106"/>
      <c r="Q54" s="106"/>
      <c r="R54" s="106"/>
      <c r="S54" s="106"/>
      <c r="V54" s="106"/>
      <c r="W54" s="106"/>
      <c r="X54" s="106"/>
      <c r="Y54" s="106"/>
      <c r="Z54" s="106"/>
      <c r="AA54" s="106"/>
      <c r="AB54" s="106"/>
      <c r="AC54" s="106"/>
    </row>
    <row r="55" spans="1:30">
      <c r="A55" s="150" t="s">
        <v>131</v>
      </c>
      <c r="B55" s="151"/>
      <c r="C55" s="151">
        <f>AT38</f>
        <v>4.7777777777777777</v>
      </c>
      <c r="D55" s="151">
        <f t="shared" ref="D55:J55" si="55">AU38</f>
        <v>3.8888888888888888</v>
      </c>
      <c r="E55" s="151">
        <f t="shared" si="55"/>
        <v>5.1428571428571432</v>
      </c>
      <c r="F55" s="151">
        <f t="shared" si="55"/>
        <v>5.25</v>
      </c>
      <c r="G55" s="151">
        <f t="shared" si="55"/>
        <v>4.5</v>
      </c>
      <c r="H55" s="151">
        <f t="shared" si="55"/>
        <v>4.333333333333333</v>
      </c>
      <c r="I55" s="151">
        <f t="shared" si="55"/>
        <v>4.5</v>
      </c>
      <c r="J55" s="151">
        <f t="shared" si="55"/>
        <v>5.4444444444444446</v>
      </c>
      <c r="L55" s="106"/>
      <c r="M55" s="106"/>
      <c r="N55" s="106"/>
      <c r="O55" s="106"/>
      <c r="P55" s="106"/>
      <c r="Q55" s="106"/>
      <c r="R55" s="106"/>
      <c r="S55" s="106"/>
      <c r="V55" s="106"/>
      <c r="W55" s="106"/>
      <c r="X55" s="106"/>
      <c r="Y55" s="106"/>
      <c r="Z55" s="106"/>
      <c r="AA55" s="106"/>
      <c r="AB55" s="106"/>
      <c r="AC55" s="106"/>
    </row>
    <row r="56" spans="1:30">
      <c r="A56" s="150" t="s">
        <v>132</v>
      </c>
      <c r="B56" s="151"/>
      <c r="C56" s="151">
        <f>AT39</f>
        <v>1.0929064207169994</v>
      </c>
      <c r="D56" s="151">
        <f t="shared" ref="D56:J56" si="56">AU39</f>
        <v>1.2692955176439846</v>
      </c>
      <c r="E56" s="151">
        <f t="shared" si="56"/>
        <v>0.6900655593423547</v>
      </c>
      <c r="F56" s="151">
        <f t="shared" si="56"/>
        <v>1.0350983390135313</v>
      </c>
      <c r="G56" s="151">
        <f t="shared" si="56"/>
        <v>1.1952286093343936</v>
      </c>
      <c r="H56" s="151">
        <f t="shared" si="56"/>
        <v>0.81649658092772548</v>
      </c>
      <c r="I56" s="151">
        <f t="shared" si="56"/>
        <v>1.0488088481701516</v>
      </c>
      <c r="J56" s="151">
        <f t="shared" si="56"/>
        <v>1.8782379449307745</v>
      </c>
      <c r="L56" s="106"/>
      <c r="M56" s="106"/>
      <c r="N56" s="106"/>
      <c r="O56" s="106"/>
      <c r="P56" s="106"/>
      <c r="Q56" s="106"/>
      <c r="R56" s="106"/>
      <c r="S56" s="106"/>
      <c r="V56" s="106"/>
      <c r="W56" s="106"/>
      <c r="X56" s="106"/>
      <c r="Y56" s="106"/>
      <c r="Z56" s="106"/>
      <c r="AA56" s="106"/>
      <c r="AB56" s="106"/>
      <c r="AC56" s="106"/>
    </row>
    <row r="57" spans="1:30">
      <c r="A57" s="150" t="s">
        <v>109</v>
      </c>
      <c r="B57" s="151"/>
      <c r="C57" s="151">
        <f>C55/7</f>
        <v>0.68253968253968256</v>
      </c>
      <c r="D57" s="151">
        <f t="shared" ref="D57:J57" si="57">D55/7</f>
        <v>0.55555555555555558</v>
      </c>
      <c r="E57" s="151">
        <f t="shared" si="57"/>
        <v>0.73469387755102045</v>
      </c>
      <c r="F57" s="151">
        <f t="shared" si="57"/>
        <v>0.75</v>
      </c>
      <c r="G57" s="151">
        <f t="shared" si="57"/>
        <v>0.6428571428571429</v>
      </c>
      <c r="H57" s="151">
        <f t="shared" si="57"/>
        <v>0.61904761904761896</v>
      </c>
      <c r="I57" s="151">
        <f t="shared" si="57"/>
        <v>0.6428571428571429</v>
      </c>
      <c r="J57" s="151">
        <f t="shared" si="57"/>
        <v>0.77777777777777779</v>
      </c>
      <c r="L57" s="106"/>
      <c r="M57" s="106"/>
      <c r="N57" s="106"/>
      <c r="O57" s="106"/>
      <c r="P57" s="106"/>
      <c r="Q57" s="106"/>
      <c r="R57" s="106"/>
      <c r="S57" s="106"/>
      <c r="V57" s="106"/>
      <c r="W57" s="106"/>
      <c r="X57" s="106"/>
      <c r="Y57" s="106"/>
      <c r="Z57" s="106"/>
      <c r="AA57" s="106"/>
      <c r="AB57" s="106"/>
      <c r="AC57" s="106"/>
    </row>
    <row r="58" spans="1:30">
      <c r="A58" s="150" t="s">
        <v>158</v>
      </c>
      <c r="B58" s="151"/>
      <c r="C58" s="151">
        <f>C57*C$2</f>
        <v>8.531746031746032E-2</v>
      </c>
      <c r="D58" s="151">
        <f>D57*D$2</f>
        <v>2.3148148148148147E-2</v>
      </c>
      <c r="E58" s="151">
        <f>E57*E$2</f>
        <v>0.15306122448979595</v>
      </c>
      <c r="F58" s="151">
        <f t="shared" ref="F58:J58" si="58">F57*F$2</f>
        <v>0.125</v>
      </c>
      <c r="G58" s="151">
        <f t="shared" si="58"/>
        <v>0.13392857142857145</v>
      </c>
      <c r="H58" s="151">
        <f t="shared" si="58"/>
        <v>5.1587301587301577E-2</v>
      </c>
      <c r="I58" s="151">
        <f t="shared" si="58"/>
        <v>0.10714285714285715</v>
      </c>
      <c r="J58" s="151">
        <f t="shared" si="58"/>
        <v>6.4814814814814811E-2</v>
      </c>
      <c r="K58" s="151">
        <f>SUM(C58:J58)</f>
        <v>0.74400037792894935</v>
      </c>
      <c r="L58" s="106"/>
      <c r="M58" s="106"/>
      <c r="N58" s="106"/>
      <c r="O58" s="106"/>
      <c r="P58" s="106"/>
      <c r="Q58" s="106"/>
      <c r="R58" s="106"/>
      <c r="S58" s="106"/>
      <c r="V58" s="106"/>
      <c r="W58" s="106"/>
      <c r="X58" s="106"/>
      <c r="Y58" s="106"/>
      <c r="Z58" s="106"/>
      <c r="AA58" s="106"/>
      <c r="AB58" s="106"/>
      <c r="AC58" s="106"/>
    </row>
    <row r="59" spans="1:30">
      <c r="A59" s="150" t="s">
        <v>193</v>
      </c>
      <c r="B59" s="151"/>
      <c r="C59" s="151">
        <f>C57*C$3</f>
        <v>8.1534458754955644E-2</v>
      </c>
      <c r="D59" s="151">
        <f t="shared" ref="D59:J59" si="59">D57*D$3</f>
        <v>5.6150532237488761E-2</v>
      </c>
      <c r="E59" s="151">
        <f t="shared" si="59"/>
        <v>0.14045679254197443</v>
      </c>
      <c r="F59" s="151">
        <f t="shared" si="59"/>
        <v>7.1061900056465274E-2</v>
      </c>
      <c r="G59" s="151">
        <f t="shared" si="59"/>
        <v>0.11055799790271841</v>
      </c>
      <c r="H59" s="151">
        <f t="shared" si="59"/>
        <v>6.4147979349842676E-2</v>
      </c>
      <c r="I59" s="151">
        <f t="shared" si="59"/>
        <v>8.0697446962974914E-2</v>
      </c>
      <c r="J59" s="151">
        <f t="shared" si="59"/>
        <v>7.1876738398477538E-2</v>
      </c>
      <c r="K59" s="151">
        <f>SUM(C59:J59)</f>
        <v>0.67648384620489765</v>
      </c>
      <c r="L59" s="106"/>
      <c r="M59" s="106"/>
      <c r="N59" s="106"/>
      <c r="O59" s="106"/>
      <c r="P59" s="106"/>
      <c r="Q59" s="106"/>
      <c r="R59" s="106"/>
      <c r="S59" s="106"/>
      <c r="V59" s="106"/>
      <c r="W59" s="106"/>
      <c r="X59" s="106"/>
      <c r="Y59" s="106"/>
      <c r="Z59" s="106"/>
      <c r="AA59" s="106"/>
      <c r="AB59" s="106"/>
      <c r="AC59" s="106"/>
    </row>
    <row r="60" spans="1:30">
      <c r="A60" s="22" t="s">
        <v>110</v>
      </c>
      <c r="B60" s="3"/>
      <c r="C60" s="3">
        <f>K58</f>
        <v>0.74400037792894935</v>
      </c>
      <c r="L60" s="106"/>
      <c r="M60" s="106"/>
      <c r="N60" s="106"/>
      <c r="O60" s="106"/>
      <c r="P60" s="106"/>
      <c r="Q60" s="106"/>
      <c r="R60" s="106"/>
      <c r="S60" s="106"/>
      <c r="V60" s="106"/>
      <c r="W60" s="106"/>
      <c r="X60" s="106"/>
      <c r="Y60" s="106"/>
      <c r="Z60" s="106"/>
      <c r="AA60" s="106"/>
      <c r="AB60" s="106"/>
      <c r="AC60" s="106"/>
    </row>
    <row r="61" spans="1:30">
      <c r="A61" s="87" t="s">
        <v>135</v>
      </c>
      <c r="B61" s="88"/>
      <c r="C61" s="88">
        <f>K59</f>
        <v>0.67648384620489765</v>
      </c>
      <c r="L61" s="106"/>
      <c r="M61" s="106"/>
      <c r="N61" s="106"/>
      <c r="O61" s="106"/>
      <c r="P61" s="106"/>
      <c r="Q61" s="106"/>
      <c r="R61" s="106"/>
      <c r="S61" s="106"/>
      <c r="V61" s="106"/>
      <c r="W61" s="106"/>
      <c r="X61" s="106"/>
      <c r="Y61" s="106"/>
      <c r="Z61" s="106"/>
      <c r="AA61" s="106"/>
      <c r="AB61" s="106"/>
      <c r="AC61" s="106"/>
    </row>
    <row r="62" spans="1:30">
      <c r="L62" s="106"/>
      <c r="M62" s="106"/>
      <c r="N62" s="106"/>
      <c r="O62" s="106"/>
      <c r="P62" s="106"/>
      <c r="Q62" s="106"/>
      <c r="R62" s="106"/>
      <c r="S62" s="106"/>
      <c r="V62" s="106"/>
      <c r="W62" s="106"/>
      <c r="X62" s="106"/>
      <c r="Y62" s="106"/>
      <c r="Z62" s="106"/>
      <c r="AA62" s="106"/>
      <c r="AB62" s="106"/>
      <c r="AC62" s="106"/>
    </row>
    <row r="64" spans="1:30">
      <c r="A64" s="87"/>
      <c r="B64" s="88"/>
      <c r="C64" s="88"/>
      <c r="L64" s="2"/>
      <c r="T64" s="2"/>
      <c r="U64" s="2"/>
      <c r="V64" s="2"/>
      <c r="AD64" s="2"/>
    </row>
    <row r="65" spans="1:46">
      <c r="A65" t="s">
        <v>111</v>
      </c>
      <c r="B65" t="s">
        <v>95</v>
      </c>
      <c r="C65">
        <v>15</v>
      </c>
      <c r="D65">
        <v>15</v>
      </c>
      <c r="E65">
        <v>15</v>
      </c>
      <c r="F65">
        <v>15</v>
      </c>
      <c r="G65">
        <v>15</v>
      </c>
      <c r="H65">
        <v>15</v>
      </c>
      <c r="I65">
        <v>15</v>
      </c>
      <c r="J65">
        <v>15</v>
      </c>
      <c r="L65" s="49"/>
      <c r="T65" s="49"/>
      <c r="U65" s="49"/>
      <c r="V65" s="49"/>
      <c r="AD65" s="49"/>
      <c r="AL65" t="s">
        <v>112</v>
      </c>
      <c r="AT65" t="s">
        <v>197</v>
      </c>
    </row>
    <row r="66" spans="1:46">
      <c r="C66" s="23">
        <v>3</v>
      </c>
      <c r="D66" s="24">
        <v>6</v>
      </c>
      <c r="E66" s="24" t="s">
        <v>105</v>
      </c>
      <c r="F66" s="24">
        <v>7</v>
      </c>
      <c r="G66" s="24">
        <v>6</v>
      </c>
      <c r="H66" s="24" t="s">
        <v>105</v>
      </c>
      <c r="I66" s="24">
        <v>5</v>
      </c>
      <c r="J66" s="25">
        <v>7</v>
      </c>
      <c r="L66" s="19">
        <v>1</v>
      </c>
      <c r="T66" s="19" t="s">
        <v>104</v>
      </c>
      <c r="U66" s="19" t="s">
        <v>104</v>
      </c>
      <c r="V66" s="19">
        <v>0</v>
      </c>
      <c r="AD66" s="19">
        <v>0</v>
      </c>
      <c r="AL66" s="19">
        <v>1</v>
      </c>
      <c r="AT66" s="19">
        <v>0</v>
      </c>
    </row>
    <row r="67" spans="1:46">
      <c r="C67" s="16">
        <v>6</v>
      </c>
      <c r="D67" s="17">
        <v>4</v>
      </c>
      <c r="E67" s="17">
        <v>5</v>
      </c>
      <c r="F67" s="17">
        <v>5</v>
      </c>
      <c r="G67" s="17">
        <v>3</v>
      </c>
      <c r="H67" s="17">
        <v>5</v>
      </c>
      <c r="I67" s="17">
        <v>3</v>
      </c>
      <c r="J67" s="18">
        <v>4</v>
      </c>
      <c r="L67" s="19">
        <v>0</v>
      </c>
      <c r="T67" s="19"/>
      <c r="U67" s="19"/>
      <c r="V67" s="19">
        <v>1</v>
      </c>
      <c r="AD67" s="19">
        <v>0</v>
      </c>
      <c r="AL67" s="19">
        <v>1</v>
      </c>
      <c r="AT67" s="19">
        <v>0</v>
      </c>
    </row>
    <row r="68" spans="1:46">
      <c r="C68" s="16">
        <v>5</v>
      </c>
      <c r="D68" s="17">
        <v>3</v>
      </c>
      <c r="E68" s="17">
        <v>4</v>
      </c>
      <c r="F68" s="17">
        <v>4</v>
      </c>
      <c r="G68" s="17">
        <v>3</v>
      </c>
      <c r="H68" s="17">
        <v>4</v>
      </c>
      <c r="I68" s="17">
        <v>6</v>
      </c>
      <c r="J68" s="18">
        <v>6</v>
      </c>
      <c r="L68" s="19">
        <v>0</v>
      </c>
      <c r="T68" s="19"/>
      <c r="U68" s="19" t="s">
        <v>104</v>
      </c>
      <c r="V68" s="19">
        <v>0</v>
      </c>
      <c r="AD68" s="19">
        <v>0</v>
      </c>
      <c r="AL68" s="19">
        <v>1</v>
      </c>
      <c r="AT68" s="19">
        <v>0</v>
      </c>
    </row>
    <row r="69" spans="1:46">
      <c r="C69" s="16">
        <v>5</v>
      </c>
      <c r="D69" s="17">
        <v>4</v>
      </c>
      <c r="E69" s="17">
        <v>3</v>
      </c>
      <c r="F69" s="17">
        <v>6</v>
      </c>
      <c r="G69" s="17">
        <v>4</v>
      </c>
      <c r="H69" s="17">
        <v>3</v>
      </c>
      <c r="I69" s="17">
        <v>3</v>
      </c>
      <c r="J69" s="18">
        <v>6</v>
      </c>
      <c r="L69" s="19">
        <v>1</v>
      </c>
      <c r="T69" s="19"/>
      <c r="U69" s="19"/>
      <c r="V69" s="19">
        <v>0</v>
      </c>
      <c r="AD69" s="19">
        <v>0</v>
      </c>
      <c r="AL69" s="19">
        <v>1</v>
      </c>
      <c r="AT69" s="19">
        <v>0</v>
      </c>
    </row>
    <row r="70" spans="1:46">
      <c r="C70" s="16">
        <v>6</v>
      </c>
      <c r="D70" s="17">
        <v>6</v>
      </c>
      <c r="E70" s="17">
        <v>4</v>
      </c>
      <c r="F70" s="17">
        <v>6</v>
      </c>
      <c r="G70" s="17">
        <v>5</v>
      </c>
      <c r="H70" s="17" t="s">
        <v>105</v>
      </c>
      <c r="I70" s="17">
        <v>6</v>
      </c>
      <c r="J70" s="18">
        <v>7</v>
      </c>
      <c r="L70" s="19">
        <v>1</v>
      </c>
      <c r="T70" s="19" t="s">
        <v>104</v>
      </c>
      <c r="U70" s="19"/>
      <c r="V70" s="19">
        <v>0</v>
      </c>
      <c r="AD70" s="19">
        <v>0</v>
      </c>
      <c r="AL70" s="19">
        <v>0</v>
      </c>
      <c r="AT70" s="19">
        <v>1</v>
      </c>
    </row>
    <row r="71" spans="1:46">
      <c r="C71" s="16">
        <v>5</v>
      </c>
      <c r="D71" s="17">
        <v>6</v>
      </c>
      <c r="E71" s="17" t="s">
        <v>105</v>
      </c>
      <c r="F71" s="17">
        <v>6</v>
      </c>
      <c r="G71" s="17">
        <v>5</v>
      </c>
      <c r="H71" s="17" t="s">
        <v>106</v>
      </c>
      <c r="I71" s="17" t="s">
        <v>106</v>
      </c>
      <c r="J71" s="18">
        <v>6</v>
      </c>
      <c r="L71" s="19">
        <v>1</v>
      </c>
      <c r="T71" s="19" t="s">
        <v>104</v>
      </c>
      <c r="U71" s="19"/>
      <c r="V71" s="19">
        <v>0</v>
      </c>
      <c r="AD71" s="19">
        <v>0</v>
      </c>
      <c r="AL71" s="19">
        <v>0</v>
      </c>
      <c r="AT71" s="19">
        <v>1</v>
      </c>
    </row>
    <row r="72" spans="1:46">
      <c r="C72" s="16">
        <v>6</v>
      </c>
      <c r="D72" s="17">
        <v>4</v>
      </c>
      <c r="E72" s="17">
        <v>3</v>
      </c>
      <c r="F72" s="17">
        <v>4</v>
      </c>
      <c r="G72" s="17">
        <v>3</v>
      </c>
      <c r="H72" s="17" t="s">
        <v>105</v>
      </c>
      <c r="I72" s="17">
        <v>5</v>
      </c>
      <c r="J72" s="18">
        <v>5</v>
      </c>
      <c r="L72" s="19">
        <v>1</v>
      </c>
      <c r="T72" s="19"/>
      <c r="U72" s="19"/>
      <c r="V72" s="19">
        <v>0</v>
      </c>
      <c r="AD72" s="19">
        <v>0</v>
      </c>
      <c r="AL72" s="19">
        <v>0</v>
      </c>
      <c r="AT72" s="19">
        <v>1</v>
      </c>
    </row>
    <row r="73" spans="1:46">
      <c r="C73" s="16">
        <v>4</v>
      </c>
      <c r="D73" s="17">
        <v>5</v>
      </c>
      <c r="E73" s="17">
        <v>5</v>
      </c>
      <c r="F73" s="17">
        <v>5</v>
      </c>
      <c r="G73" s="17">
        <v>6</v>
      </c>
      <c r="H73" s="17">
        <v>2</v>
      </c>
      <c r="I73" s="17" t="s">
        <v>105</v>
      </c>
      <c r="J73" s="18">
        <v>7</v>
      </c>
      <c r="L73" s="19">
        <v>0</v>
      </c>
      <c r="T73" s="19" t="s">
        <v>104</v>
      </c>
      <c r="U73" s="19"/>
      <c r="V73" s="19">
        <v>0</v>
      </c>
      <c r="AD73" s="19">
        <v>0</v>
      </c>
      <c r="AL73" s="19">
        <v>0</v>
      </c>
      <c r="AT73" s="19">
        <v>1</v>
      </c>
    </row>
    <row r="74" spans="1:46">
      <c r="C74" s="16">
        <v>5</v>
      </c>
      <c r="D74" s="17">
        <v>4</v>
      </c>
      <c r="E74" s="17" t="s">
        <v>105</v>
      </c>
      <c r="F74" s="17" t="s">
        <v>105</v>
      </c>
      <c r="G74" s="17" t="s">
        <v>105</v>
      </c>
      <c r="H74" s="17" t="s">
        <v>105</v>
      </c>
      <c r="I74" s="17" t="s">
        <v>105</v>
      </c>
      <c r="J74" s="18">
        <v>3</v>
      </c>
      <c r="L74" s="19">
        <v>0</v>
      </c>
      <c r="T74" s="19"/>
      <c r="U74" s="19" t="s">
        <v>104</v>
      </c>
      <c r="V74" s="19">
        <v>0</v>
      </c>
      <c r="AD74" s="19">
        <v>0</v>
      </c>
      <c r="AL74" s="19">
        <v>0</v>
      </c>
      <c r="AT74" s="19">
        <v>1</v>
      </c>
    </row>
    <row r="75" spans="1:46">
      <c r="C75" s="16">
        <v>5</v>
      </c>
      <c r="D75" s="17">
        <v>3</v>
      </c>
      <c r="E75" s="17" t="s">
        <v>106</v>
      </c>
      <c r="F75" s="17">
        <v>2</v>
      </c>
      <c r="G75" s="17">
        <v>2</v>
      </c>
      <c r="H75" s="17">
        <v>2</v>
      </c>
      <c r="I75" s="17" t="s">
        <v>114</v>
      </c>
      <c r="J75" s="18">
        <v>7</v>
      </c>
      <c r="L75" s="19">
        <v>1</v>
      </c>
      <c r="T75" s="19"/>
      <c r="U75" s="19"/>
      <c r="V75" s="19">
        <v>0</v>
      </c>
      <c r="AD75" s="19">
        <v>0</v>
      </c>
      <c r="AL75" s="19">
        <v>0</v>
      </c>
      <c r="AT75" s="19">
        <v>1</v>
      </c>
    </row>
    <row r="76" spans="1:46">
      <c r="C76" s="16">
        <v>5</v>
      </c>
      <c r="D76" s="17">
        <v>4</v>
      </c>
      <c r="E76" s="17">
        <v>1</v>
      </c>
      <c r="F76" s="17">
        <v>1</v>
      </c>
      <c r="G76" s="17">
        <v>2</v>
      </c>
      <c r="H76" s="17">
        <v>2</v>
      </c>
      <c r="I76" s="17">
        <v>4</v>
      </c>
      <c r="J76" s="18">
        <v>6</v>
      </c>
      <c r="L76" s="19">
        <v>0</v>
      </c>
      <c r="T76" s="19"/>
      <c r="U76" s="19"/>
      <c r="V76" s="19">
        <v>1</v>
      </c>
      <c r="AD76" s="19">
        <v>0</v>
      </c>
      <c r="AL76" s="19">
        <v>0</v>
      </c>
      <c r="AT76" s="19">
        <v>1</v>
      </c>
    </row>
    <row r="77" spans="1:46">
      <c r="C77" s="16">
        <v>4</v>
      </c>
      <c r="D77" s="17">
        <v>3</v>
      </c>
      <c r="E77" s="17">
        <v>5</v>
      </c>
      <c r="F77" s="17">
        <v>5</v>
      </c>
      <c r="G77" s="17">
        <v>6</v>
      </c>
      <c r="H77" s="17">
        <v>5</v>
      </c>
      <c r="I77" s="17">
        <v>6</v>
      </c>
      <c r="J77" s="18">
        <v>7</v>
      </c>
      <c r="L77" s="19">
        <v>0</v>
      </c>
      <c r="T77" s="19"/>
      <c r="U77" s="19"/>
      <c r="V77" s="19">
        <v>0</v>
      </c>
      <c r="AD77" s="19">
        <v>0</v>
      </c>
      <c r="AL77" s="19">
        <v>0</v>
      </c>
      <c r="AT77" s="19">
        <v>1</v>
      </c>
    </row>
    <row r="78" spans="1:46">
      <c r="C78" s="16">
        <v>5</v>
      </c>
      <c r="D78" s="17">
        <v>4</v>
      </c>
      <c r="E78" s="17">
        <v>4</v>
      </c>
      <c r="F78" s="17">
        <v>3</v>
      </c>
      <c r="G78" s="17">
        <v>4</v>
      </c>
      <c r="H78" s="17">
        <v>3</v>
      </c>
      <c r="I78" s="17" t="s">
        <v>105</v>
      </c>
      <c r="J78" s="18" t="s">
        <v>105</v>
      </c>
      <c r="L78" s="19">
        <v>0</v>
      </c>
      <c r="T78" s="19"/>
      <c r="U78" s="19"/>
      <c r="V78" s="19">
        <v>0</v>
      </c>
      <c r="AD78" s="19">
        <v>1</v>
      </c>
      <c r="AL78" s="19">
        <v>0</v>
      </c>
      <c r="AT78" s="19">
        <v>1</v>
      </c>
    </row>
    <row r="79" spans="1:46">
      <c r="C79" s="16">
        <v>6</v>
      </c>
      <c r="D79" s="17">
        <v>5</v>
      </c>
      <c r="E79" s="17">
        <v>6</v>
      </c>
      <c r="F79" s="17">
        <v>5</v>
      </c>
      <c r="G79" s="17" t="s">
        <v>105</v>
      </c>
      <c r="H79" s="17" t="s">
        <v>105</v>
      </c>
      <c r="I79" s="17">
        <v>5</v>
      </c>
      <c r="J79" s="18">
        <v>6</v>
      </c>
      <c r="L79" s="19">
        <v>0</v>
      </c>
      <c r="T79" s="19"/>
      <c r="U79" s="19"/>
      <c r="V79" s="19">
        <v>0</v>
      </c>
      <c r="AD79" s="19">
        <v>1</v>
      </c>
      <c r="AL79" s="19">
        <v>0</v>
      </c>
      <c r="AT79" s="19">
        <v>1</v>
      </c>
    </row>
    <row r="80" spans="1:46" ht="15" thickBot="1">
      <c r="C80" s="31">
        <v>5</v>
      </c>
      <c r="D80" s="32">
        <v>3</v>
      </c>
      <c r="E80" s="32">
        <v>5</v>
      </c>
      <c r="F80" s="32">
        <v>5</v>
      </c>
      <c r="G80" s="32">
        <v>5</v>
      </c>
      <c r="H80" s="32">
        <v>5</v>
      </c>
      <c r="I80" s="32">
        <v>2</v>
      </c>
      <c r="J80" s="33">
        <v>1</v>
      </c>
      <c r="L80" s="19">
        <v>1</v>
      </c>
      <c r="T80" s="19"/>
      <c r="U80" s="19"/>
      <c r="V80" s="127">
        <v>0</v>
      </c>
      <c r="AD80" s="127"/>
      <c r="AL80" s="19">
        <v>0</v>
      </c>
      <c r="AT80" s="19">
        <v>1</v>
      </c>
    </row>
    <row r="81" spans="1:53" ht="16" thickTop="1" thickBot="1">
      <c r="A81" s="71" t="s">
        <v>108</v>
      </c>
      <c r="C81" s="69">
        <f>AVERAGE(C66:C80)</f>
        <v>5</v>
      </c>
      <c r="D81" s="69">
        <f t="shared" ref="D81:J81" si="60">AVERAGE(D66:D80)</f>
        <v>4.2666666666666666</v>
      </c>
      <c r="E81" s="69">
        <f t="shared" si="60"/>
        <v>4.0909090909090908</v>
      </c>
      <c r="F81" s="69">
        <f t="shared" si="60"/>
        <v>4.5714285714285712</v>
      </c>
      <c r="G81" s="69">
        <f t="shared" si="60"/>
        <v>4.1538461538461542</v>
      </c>
      <c r="H81" s="69">
        <f t="shared" si="60"/>
        <v>3.4444444444444446</v>
      </c>
      <c r="I81" s="69">
        <f t="shared" si="60"/>
        <v>4.5</v>
      </c>
      <c r="J81" s="69">
        <f t="shared" si="60"/>
        <v>5.5714285714285712</v>
      </c>
      <c r="L81" s="107">
        <f>IF(AND($L66,C66)=TRUE,C66)</f>
        <v>3</v>
      </c>
      <c r="M81" s="108">
        <f t="shared" ref="M81:M95" si="61">IF(AND($L66,D66)=TRUE,D66)</f>
        <v>6</v>
      </c>
      <c r="N81" s="108" t="str">
        <f t="shared" ref="N81:N95" si="62">IF(AND($L66,E66)=TRUE,E66)</f>
        <v>weiß nicht</v>
      </c>
      <c r="O81" s="108">
        <f t="shared" ref="O81:O95" si="63">IF(AND($L66,F66)=TRUE,F66)</f>
        <v>7</v>
      </c>
      <c r="P81" s="108">
        <f t="shared" ref="P81:P95" si="64">IF(AND($L66,G66)=TRUE,G66)</f>
        <v>6</v>
      </c>
      <c r="Q81" s="108" t="str">
        <f t="shared" ref="Q81:Q95" si="65">IF(AND($L66,H66)=TRUE,H66)</f>
        <v>weiß nicht</v>
      </c>
      <c r="R81" s="108">
        <f t="shared" ref="R81:R95" si="66">IF(AND($L66,I66)=TRUE,I66)</f>
        <v>5</v>
      </c>
      <c r="S81" s="109">
        <f t="shared" ref="S81:S95" si="67">IF(AND($L66,J66)=TRUE,J66)</f>
        <v>7</v>
      </c>
      <c r="T81" s="1"/>
      <c r="U81" s="1"/>
      <c r="V81" s="107" t="b">
        <f>IF(AND($V66,C66)=TRUE,C66)</f>
        <v>0</v>
      </c>
      <c r="W81" s="108" t="b">
        <f t="shared" ref="W81:W95" si="68">IF(AND($V66,D66)=TRUE,D66)</f>
        <v>0</v>
      </c>
      <c r="X81" s="108" t="b">
        <f t="shared" ref="X81:X95" si="69">IF(AND($V66,E66)=TRUE,E66)</f>
        <v>0</v>
      </c>
      <c r="Y81" s="108" t="b">
        <f t="shared" ref="Y81:Y95" si="70">IF(AND($V66,F66)=TRUE,F66)</f>
        <v>0</v>
      </c>
      <c r="Z81" s="108" t="b">
        <f t="shared" ref="Z81:Z95" si="71">IF(AND($V66,G66)=TRUE,G66)</f>
        <v>0</v>
      </c>
      <c r="AA81" s="108" t="b">
        <f t="shared" ref="AA81:AA95" si="72">IF(AND($V66,H66)=TRUE,H66)</f>
        <v>0</v>
      </c>
      <c r="AB81" s="108" t="b">
        <f t="shared" ref="AB81:AB95" si="73">IF(AND($V66,I66)=TRUE,I66)</f>
        <v>0</v>
      </c>
      <c r="AC81" s="108" t="b">
        <f t="shared" ref="AC81:AC95" si="74">IF(AND($V66,J66)=TRUE,J66)</f>
        <v>0</v>
      </c>
      <c r="AD81" s="107" t="b">
        <f>IF(AND($AD66,C66)=TRUE,C66)</f>
        <v>0</v>
      </c>
      <c r="AE81" s="108" t="b">
        <f t="shared" ref="AE81:AK95" si="75">IF(AND($AD66,D66)=TRUE,D66)</f>
        <v>0</v>
      </c>
      <c r="AF81" s="108" t="b">
        <f t="shared" si="75"/>
        <v>0</v>
      </c>
      <c r="AG81" s="108" t="b">
        <f t="shared" si="75"/>
        <v>0</v>
      </c>
      <c r="AH81" s="108" t="b">
        <f t="shared" si="75"/>
        <v>0</v>
      </c>
      <c r="AI81" s="108" t="b">
        <f t="shared" si="75"/>
        <v>0</v>
      </c>
      <c r="AJ81" s="108" t="b">
        <f t="shared" si="75"/>
        <v>0</v>
      </c>
      <c r="AK81" s="108" t="b">
        <f t="shared" si="75"/>
        <v>0</v>
      </c>
      <c r="AL81" s="141">
        <f>IF(AND($AL66,C66)=TRUE,C66)</f>
        <v>3</v>
      </c>
      <c r="AM81" s="139">
        <f t="shared" ref="AM81:AS95" si="76">IF(AND($AL66,D66)=TRUE,D66)</f>
        <v>6</v>
      </c>
      <c r="AN81" s="139" t="str">
        <f t="shared" si="76"/>
        <v>weiß nicht</v>
      </c>
      <c r="AO81" s="139">
        <f t="shared" si="76"/>
        <v>7</v>
      </c>
      <c r="AP81" s="139">
        <f t="shared" si="76"/>
        <v>6</v>
      </c>
      <c r="AQ81" s="139" t="str">
        <f t="shared" si="76"/>
        <v>weiß nicht</v>
      </c>
      <c r="AR81" s="139">
        <f t="shared" si="76"/>
        <v>5</v>
      </c>
      <c r="AS81" s="140">
        <f t="shared" si="76"/>
        <v>7</v>
      </c>
      <c r="AT81" s="141" t="b">
        <f>IF(AND($AT66,C66)=TRUE,C66)</f>
        <v>0</v>
      </c>
      <c r="AU81" s="139" t="b">
        <f t="shared" ref="AU81:AU95" si="77">IF(AND($AT66,D66)=TRUE,D66)</f>
        <v>0</v>
      </c>
      <c r="AV81" s="139" t="b">
        <f t="shared" ref="AV81:AV95" si="78">IF(AND($AT66,E66)=TRUE,E66)</f>
        <v>0</v>
      </c>
      <c r="AW81" s="139" t="b">
        <f t="shared" ref="AW81:AW95" si="79">IF(AND($AT66,F66)=TRUE,F66)</f>
        <v>0</v>
      </c>
      <c r="AX81" s="139" t="b">
        <f t="shared" ref="AX81:AX95" si="80">IF(AND($AT66,G66)=TRUE,G66)</f>
        <v>0</v>
      </c>
      <c r="AY81" s="139" t="b">
        <f t="shared" ref="AY81:AY95" si="81">IF(AND($AT66,H66)=TRUE,H66)</f>
        <v>0</v>
      </c>
      <c r="AZ81" s="139" t="b">
        <f t="shared" ref="AZ81:AZ95" si="82">IF(AND($AT66,I66)=TRUE,I66)</f>
        <v>0</v>
      </c>
      <c r="BA81" s="140" t="b">
        <f t="shared" ref="BA81:BA95" si="83">IF(AND($AT66,J66)=TRUE,J66)</f>
        <v>0</v>
      </c>
    </row>
    <row r="82" spans="1:53" ht="16" thickTop="1" thickBot="1">
      <c r="A82" s="71" t="s">
        <v>136</v>
      </c>
      <c r="C82" s="70">
        <f>STDEV(C66:C80)</f>
        <v>0.84515425472851657</v>
      </c>
      <c r="D82" s="70">
        <f t="shared" ref="D82:J82" si="84">STDEV(D66:D80)</f>
        <v>1.0997835284835875</v>
      </c>
      <c r="E82" s="70">
        <f t="shared" si="84"/>
        <v>1.3751033019046572</v>
      </c>
      <c r="F82" s="70">
        <f t="shared" si="84"/>
        <v>1.6508406117111145</v>
      </c>
      <c r="G82" s="70">
        <f t="shared" si="84"/>
        <v>1.4632243987255134</v>
      </c>
      <c r="H82" s="70">
        <f t="shared" si="84"/>
        <v>1.3333333333333337</v>
      </c>
      <c r="I82" s="70">
        <f t="shared" si="84"/>
        <v>1.4337208778404378</v>
      </c>
      <c r="J82" s="70">
        <f t="shared" si="84"/>
        <v>1.7851647506079622</v>
      </c>
      <c r="L82" s="110" t="b">
        <f>IF(AND($L67,C67)=TRUE,C67)</f>
        <v>0</v>
      </c>
      <c r="M82" s="106" t="b">
        <f t="shared" si="61"/>
        <v>0</v>
      </c>
      <c r="N82" s="106" t="b">
        <f t="shared" si="62"/>
        <v>0</v>
      </c>
      <c r="O82" s="106" t="b">
        <f t="shared" si="63"/>
        <v>0</v>
      </c>
      <c r="P82" s="106" t="b">
        <f t="shared" si="64"/>
        <v>0</v>
      </c>
      <c r="Q82" s="106" t="b">
        <f t="shared" si="65"/>
        <v>0</v>
      </c>
      <c r="R82" s="106" t="b">
        <f t="shared" si="66"/>
        <v>0</v>
      </c>
      <c r="S82" s="111" t="b">
        <f t="shared" si="67"/>
        <v>0</v>
      </c>
      <c r="T82" s="1"/>
      <c r="U82" s="1"/>
      <c r="V82" s="110">
        <f t="shared" ref="V82:V95" si="85">IF(AND($V67,C67)=TRUE,C67)</f>
        <v>6</v>
      </c>
      <c r="W82" s="106">
        <f>IF(AND($V67,D67)=TRUE,D67)</f>
        <v>4</v>
      </c>
      <c r="X82" s="106">
        <f t="shared" si="69"/>
        <v>5</v>
      </c>
      <c r="Y82" s="106">
        <f>IF(AND($V67,F67)=TRUE,F67)</f>
        <v>5</v>
      </c>
      <c r="Z82" s="106">
        <f t="shared" si="71"/>
        <v>3</v>
      </c>
      <c r="AA82" s="106">
        <f t="shared" si="72"/>
        <v>5</v>
      </c>
      <c r="AB82" s="106">
        <f t="shared" si="73"/>
        <v>3</v>
      </c>
      <c r="AC82" s="106">
        <f t="shared" si="74"/>
        <v>4</v>
      </c>
      <c r="AD82" s="110" t="b">
        <f t="shared" ref="AD82:AD95" si="86">IF(AND($AD67,C67)=TRUE,C67)</f>
        <v>0</v>
      </c>
      <c r="AE82" s="106" t="b">
        <f t="shared" si="75"/>
        <v>0</v>
      </c>
      <c r="AF82" s="106" t="b">
        <f t="shared" si="75"/>
        <v>0</v>
      </c>
      <c r="AG82" s="106" t="b">
        <f t="shared" si="75"/>
        <v>0</v>
      </c>
      <c r="AH82" s="106" t="b">
        <f t="shared" si="75"/>
        <v>0</v>
      </c>
      <c r="AI82" s="106" t="b">
        <f t="shared" si="75"/>
        <v>0</v>
      </c>
      <c r="AJ82" s="106" t="b">
        <f t="shared" si="75"/>
        <v>0</v>
      </c>
      <c r="AK82" s="106" t="b">
        <f t="shared" si="75"/>
        <v>0</v>
      </c>
      <c r="AL82" s="141">
        <f t="shared" ref="AL82:AL95" si="87">IF(AND($AL67,C67)=TRUE,C67)</f>
        <v>6</v>
      </c>
      <c r="AM82" s="142">
        <f t="shared" si="76"/>
        <v>4</v>
      </c>
      <c r="AN82" s="142">
        <f t="shared" si="76"/>
        <v>5</v>
      </c>
      <c r="AO82" s="142">
        <f t="shared" si="76"/>
        <v>5</v>
      </c>
      <c r="AP82" s="142">
        <f t="shared" si="76"/>
        <v>3</v>
      </c>
      <c r="AQ82" s="142">
        <f t="shared" si="76"/>
        <v>5</v>
      </c>
      <c r="AR82" s="142">
        <f t="shared" si="76"/>
        <v>3</v>
      </c>
      <c r="AS82" s="143">
        <f t="shared" si="76"/>
        <v>4</v>
      </c>
      <c r="AT82" s="141" t="b">
        <f t="shared" ref="AT82:AT95" si="88">IF(AND($AT67,C67)=TRUE,C67)</f>
        <v>0</v>
      </c>
      <c r="AU82" s="142" t="b">
        <f t="shared" si="77"/>
        <v>0</v>
      </c>
      <c r="AV82" s="142" t="b">
        <f t="shared" si="78"/>
        <v>0</v>
      </c>
      <c r="AW82" s="142" t="b">
        <f t="shared" si="79"/>
        <v>0</v>
      </c>
      <c r="AX82" s="142" t="b">
        <f t="shared" si="80"/>
        <v>0</v>
      </c>
      <c r="AY82" s="142" t="b">
        <f t="shared" si="81"/>
        <v>0</v>
      </c>
      <c r="AZ82" s="142" t="b">
        <f t="shared" si="82"/>
        <v>0</v>
      </c>
      <c r="BA82" s="143" t="b">
        <f t="shared" si="83"/>
        <v>0</v>
      </c>
    </row>
    <row r="83" spans="1:53" ht="15" thickBot="1">
      <c r="A83" s="71" t="s">
        <v>109</v>
      </c>
      <c r="C83" s="70">
        <f t="shared" ref="C83:J83" si="89">C81/7</f>
        <v>0.7142857142857143</v>
      </c>
      <c r="D83" s="70">
        <f t="shared" si="89"/>
        <v>0.60952380952380947</v>
      </c>
      <c r="E83" s="70">
        <f t="shared" si="89"/>
        <v>0.58441558441558439</v>
      </c>
      <c r="F83" s="70">
        <f t="shared" si="89"/>
        <v>0.65306122448979587</v>
      </c>
      <c r="G83" s="70">
        <f t="shared" si="89"/>
        <v>0.59340659340659341</v>
      </c>
      <c r="H83" s="70">
        <f t="shared" si="89"/>
        <v>0.49206349206349209</v>
      </c>
      <c r="I83" s="70">
        <f t="shared" si="89"/>
        <v>0.6428571428571429</v>
      </c>
      <c r="J83" s="70">
        <f t="shared" si="89"/>
        <v>0.79591836734693877</v>
      </c>
      <c r="L83" s="110" t="b">
        <f t="shared" ref="L83:L95" si="90">IF(AND($L68,C68)=TRUE,C68)</f>
        <v>0</v>
      </c>
      <c r="M83" s="106" t="b">
        <f t="shared" si="61"/>
        <v>0</v>
      </c>
      <c r="N83" s="106" t="b">
        <f t="shared" si="62"/>
        <v>0</v>
      </c>
      <c r="O83" s="106" t="b">
        <f t="shared" si="63"/>
        <v>0</v>
      </c>
      <c r="P83" s="106" t="b">
        <f t="shared" si="64"/>
        <v>0</v>
      </c>
      <c r="Q83" s="106" t="b">
        <f t="shared" si="65"/>
        <v>0</v>
      </c>
      <c r="R83" s="106" t="b">
        <f t="shared" si="66"/>
        <v>0</v>
      </c>
      <c r="S83" s="111" t="b">
        <f t="shared" si="67"/>
        <v>0</v>
      </c>
      <c r="T83" s="1"/>
      <c r="U83" s="1"/>
      <c r="V83" s="110" t="b">
        <f t="shared" si="85"/>
        <v>0</v>
      </c>
      <c r="W83" s="106" t="b">
        <f t="shared" si="68"/>
        <v>0</v>
      </c>
      <c r="X83" s="106" t="b">
        <f t="shared" si="69"/>
        <v>0</v>
      </c>
      <c r="Y83" s="106" t="b">
        <f t="shared" si="70"/>
        <v>0</v>
      </c>
      <c r="Z83" s="106" t="b">
        <f t="shared" si="71"/>
        <v>0</v>
      </c>
      <c r="AA83" s="106" t="b">
        <f t="shared" si="72"/>
        <v>0</v>
      </c>
      <c r="AB83" s="106" t="b">
        <f t="shared" si="73"/>
        <v>0</v>
      </c>
      <c r="AC83" s="106" t="b">
        <f t="shared" si="74"/>
        <v>0</v>
      </c>
      <c r="AD83" s="110" t="b">
        <f t="shared" si="86"/>
        <v>0</v>
      </c>
      <c r="AE83" s="106" t="b">
        <f t="shared" si="75"/>
        <v>0</v>
      </c>
      <c r="AF83" s="106" t="b">
        <f t="shared" si="75"/>
        <v>0</v>
      </c>
      <c r="AG83" s="106" t="b">
        <f t="shared" si="75"/>
        <v>0</v>
      </c>
      <c r="AH83" s="106" t="b">
        <f t="shared" si="75"/>
        <v>0</v>
      </c>
      <c r="AI83" s="106" t="b">
        <f t="shared" si="75"/>
        <v>0</v>
      </c>
      <c r="AJ83" s="106" t="b">
        <f t="shared" si="75"/>
        <v>0</v>
      </c>
      <c r="AK83" s="106" t="b">
        <f t="shared" si="75"/>
        <v>0</v>
      </c>
      <c r="AL83" s="141">
        <f t="shared" si="87"/>
        <v>5</v>
      </c>
      <c r="AM83" s="142">
        <f t="shared" si="76"/>
        <v>3</v>
      </c>
      <c r="AN83" s="142">
        <f t="shared" si="76"/>
        <v>4</v>
      </c>
      <c r="AO83" s="142">
        <f t="shared" si="76"/>
        <v>4</v>
      </c>
      <c r="AP83" s="142">
        <f t="shared" si="76"/>
        <v>3</v>
      </c>
      <c r="AQ83" s="142">
        <f t="shared" si="76"/>
        <v>4</v>
      </c>
      <c r="AR83" s="142">
        <f t="shared" si="76"/>
        <v>6</v>
      </c>
      <c r="AS83" s="143">
        <f t="shared" si="76"/>
        <v>6</v>
      </c>
      <c r="AT83" s="141" t="b">
        <f t="shared" si="88"/>
        <v>0</v>
      </c>
      <c r="AU83" s="142" t="b">
        <f t="shared" si="77"/>
        <v>0</v>
      </c>
      <c r="AV83" s="142" t="b">
        <f t="shared" si="78"/>
        <v>0</v>
      </c>
      <c r="AW83" s="142" t="b">
        <f t="shared" si="79"/>
        <v>0</v>
      </c>
      <c r="AX83" s="142" t="b">
        <f t="shared" si="80"/>
        <v>0</v>
      </c>
      <c r="AY83" s="142" t="b">
        <f t="shared" si="81"/>
        <v>0</v>
      </c>
      <c r="AZ83" s="142" t="b">
        <f t="shared" si="82"/>
        <v>0</v>
      </c>
      <c r="BA83" s="143" t="b">
        <f t="shared" si="83"/>
        <v>0</v>
      </c>
    </row>
    <row r="84" spans="1:53" ht="15" thickBot="1">
      <c r="A84" s="71" t="s">
        <v>157</v>
      </c>
      <c r="C84" s="70">
        <f t="shared" ref="C84:J84" si="91">C83*C2</f>
        <v>8.9285714285714288E-2</v>
      </c>
      <c r="D84" s="70">
        <f t="shared" si="91"/>
        <v>2.5396825396825393E-2</v>
      </c>
      <c r="E84" s="70">
        <f t="shared" si="91"/>
        <v>0.12175324675324677</v>
      </c>
      <c r="F84" s="70">
        <f t="shared" si="91"/>
        <v>0.10884353741496597</v>
      </c>
      <c r="G84" s="70">
        <f t="shared" si="91"/>
        <v>0.12362637362637365</v>
      </c>
      <c r="H84" s="70">
        <f t="shared" si="91"/>
        <v>4.1005291005291003E-2</v>
      </c>
      <c r="I84" s="70">
        <f t="shared" si="91"/>
        <v>0.10714285714285715</v>
      </c>
      <c r="J84" s="70">
        <f t="shared" si="91"/>
        <v>6.6326530612244888E-2</v>
      </c>
      <c r="K84" s="74">
        <f>SUM(C84:J84)</f>
        <v>0.68338037623751924</v>
      </c>
      <c r="L84" s="110">
        <f t="shared" si="90"/>
        <v>5</v>
      </c>
      <c r="M84" s="106">
        <f t="shared" si="61"/>
        <v>4</v>
      </c>
      <c r="N84" s="106">
        <f t="shared" si="62"/>
        <v>3</v>
      </c>
      <c r="O84" s="106">
        <f t="shared" si="63"/>
        <v>6</v>
      </c>
      <c r="P84" s="106">
        <f t="shared" si="64"/>
        <v>4</v>
      </c>
      <c r="Q84" s="106">
        <f t="shared" si="65"/>
        <v>3</v>
      </c>
      <c r="R84" s="106">
        <f t="shared" si="66"/>
        <v>3</v>
      </c>
      <c r="S84" s="111">
        <f t="shared" si="67"/>
        <v>6</v>
      </c>
      <c r="T84" s="1"/>
      <c r="U84" s="1"/>
      <c r="V84" s="110" t="b">
        <f t="shared" si="85"/>
        <v>0</v>
      </c>
      <c r="W84" s="106" t="b">
        <f t="shared" si="68"/>
        <v>0</v>
      </c>
      <c r="X84" s="106" t="b">
        <f t="shared" si="69"/>
        <v>0</v>
      </c>
      <c r="Y84" s="106" t="b">
        <f t="shared" si="70"/>
        <v>0</v>
      </c>
      <c r="Z84" s="106" t="b">
        <f t="shared" si="71"/>
        <v>0</v>
      </c>
      <c r="AA84" s="106" t="b">
        <f t="shared" si="72"/>
        <v>0</v>
      </c>
      <c r="AB84" s="106" t="b">
        <f t="shared" si="73"/>
        <v>0</v>
      </c>
      <c r="AC84" s="106" t="b">
        <f t="shared" si="74"/>
        <v>0</v>
      </c>
      <c r="AD84" s="110" t="b">
        <f t="shared" si="86"/>
        <v>0</v>
      </c>
      <c r="AE84" s="106" t="b">
        <f t="shared" si="75"/>
        <v>0</v>
      </c>
      <c r="AF84" s="106" t="b">
        <f t="shared" si="75"/>
        <v>0</v>
      </c>
      <c r="AG84" s="106" t="b">
        <f t="shared" si="75"/>
        <v>0</v>
      </c>
      <c r="AH84" s="106" t="b">
        <f t="shared" si="75"/>
        <v>0</v>
      </c>
      <c r="AI84" s="106" t="b">
        <f t="shared" si="75"/>
        <v>0</v>
      </c>
      <c r="AJ84" s="106" t="b">
        <f t="shared" si="75"/>
        <v>0</v>
      </c>
      <c r="AK84" s="106" t="b">
        <f t="shared" si="75"/>
        <v>0</v>
      </c>
      <c r="AL84" s="141">
        <f t="shared" si="87"/>
        <v>5</v>
      </c>
      <c r="AM84" s="142">
        <f t="shared" si="76"/>
        <v>4</v>
      </c>
      <c r="AN84" s="142">
        <f t="shared" si="76"/>
        <v>3</v>
      </c>
      <c r="AO84" s="142">
        <f t="shared" si="76"/>
        <v>6</v>
      </c>
      <c r="AP84" s="142">
        <f t="shared" si="76"/>
        <v>4</v>
      </c>
      <c r="AQ84" s="142">
        <f t="shared" si="76"/>
        <v>3</v>
      </c>
      <c r="AR84" s="142">
        <f t="shared" si="76"/>
        <v>3</v>
      </c>
      <c r="AS84" s="143">
        <f t="shared" si="76"/>
        <v>6</v>
      </c>
      <c r="AT84" s="141" t="b">
        <f t="shared" si="88"/>
        <v>0</v>
      </c>
      <c r="AU84" s="142" t="b">
        <f t="shared" si="77"/>
        <v>0</v>
      </c>
      <c r="AV84" s="142" t="b">
        <f t="shared" si="78"/>
        <v>0</v>
      </c>
      <c r="AW84" s="142" t="b">
        <f t="shared" si="79"/>
        <v>0</v>
      </c>
      <c r="AX84" s="142" t="b">
        <f t="shared" si="80"/>
        <v>0</v>
      </c>
      <c r="AY84" s="142" t="b">
        <f t="shared" si="81"/>
        <v>0</v>
      </c>
      <c r="AZ84" s="142" t="b">
        <f t="shared" si="82"/>
        <v>0</v>
      </c>
      <c r="BA84" s="143" t="b">
        <f t="shared" si="83"/>
        <v>0</v>
      </c>
    </row>
    <row r="85" spans="1:53">
      <c r="A85" s="71" t="s">
        <v>163</v>
      </c>
      <c r="C85" s="1">
        <f t="shared" ref="C85:J85" si="92">C83*C3</f>
        <v>8.5326759162162882E-2</v>
      </c>
      <c r="D85" s="1">
        <f t="shared" si="92"/>
        <v>6.160515536913052E-2</v>
      </c>
      <c r="E85" s="1">
        <f t="shared" si="92"/>
        <v>0.11172699406747966</v>
      </c>
      <c r="F85" s="1">
        <f t="shared" si="92"/>
        <v>6.187702862059561E-2</v>
      </c>
      <c r="G85" s="1">
        <f t="shared" si="92"/>
        <v>0.10205353652558621</v>
      </c>
      <c r="H85" s="1">
        <f t="shared" si="92"/>
        <v>5.0989419483208294E-2</v>
      </c>
      <c r="I85" s="1">
        <f t="shared" si="92"/>
        <v>8.0697446962974914E-2</v>
      </c>
      <c r="J85" s="1">
        <f t="shared" si="92"/>
        <v>7.3553163783864769E-2</v>
      </c>
      <c r="K85" s="21">
        <f>SUM(C85:J85)</f>
        <v>0.62782950397500292</v>
      </c>
      <c r="L85" s="110">
        <f t="shared" si="90"/>
        <v>6</v>
      </c>
      <c r="M85" s="106">
        <f t="shared" si="61"/>
        <v>6</v>
      </c>
      <c r="N85" s="106">
        <f t="shared" si="62"/>
        <v>4</v>
      </c>
      <c r="O85" s="106">
        <f t="shared" si="63"/>
        <v>6</v>
      </c>
      <c r="P85" s="106">
        <f t="shared" si="64"/>
        <v>5</v>
      </c>
      <c r="Q85" s="106" t="str">
        <f t="shared" si="65"/>
        <v>weiß nicht</v>
      </c>
      <c r="R85" s="106">
        <f t="shared" si="66"/>
        <v>6</v>
      </c>
      <c r="S85" s="111">
        <f t="shared" si="67"/>
        <v>7</v>
      </c>
      <c r="V85" s="110" t="b">
        <f t="shared" si="85"/>
        <v>0</v>
      </c>
      <c r="W85" s="106" t="b">
        <f t="shared" si="68"/>
        <v>0</v>
      </c>
      <c r="X85" s="106" t="b">
        <f t="shared" si="69"/>
        <v>0</v>
      </c>
      <c r="Y85" s="106" t="b">
        <f t="shared" si="70"/>
        <v>0</v>
      </c>
      <c r="Z85" s="106" t="b">
        <f t="shared" si="71"/>
        <v>0</v>
      </c>
      <c r="AA85" s="106" t="b">
        <f t="shared" si="72"/>
        <v>0</v>
      </c>
      <c r="AB85" s="106" t="b">
        <f t="shared" si="73"/>
        <v>0</v>
      </c>
      <c r="AC85" s="106" t="b">
        <f t="shared" si="74"/>
        <v>0</v>
      </c>
      <c r="AD85" s="110" t="b">
        <f t="shared" si="86"/>
        <v>0</v>
      </c>
      <c r="AE85" s="106" t="b">
        <f t="shared" si="75"/>
        <v>0</v>
      </c>
      <c r="AF85" s="106" t="b">
        <f t="shared" si="75"/>
        <v>0</v>
      </c>
      <c r="AG85" s="106" t="b">
        <f t="shared" si="75"/>
        <v>0</v>
      </c>
      <c r="AH85" s="106" t="b">
        <f t="shared" si="75"/>
        <v>0</v>
      </c>
      <c r="AI85" s="106" t="b">
        <f t="shared" si="75"/>
        <v>0</v>
      </c>
      <c r="AJ85" s="106" t="b">
        <f t="shared" si="75"/>
        <v>0</v>
      </c>
      <c r="AK85" s="106" t="b">
        <f t="shared" si="75"/>
        <v>0</v>
      </c>
      <c r="AL85" s="141" t="b">
        <f t="shared" si="87"/>
        <v>0</v>
      </c>
      <c r="AM85" s="142" t="b">
        <f t="shared" si="76"/>
        <v>0</v>
      </c>
      <c r="AN85" s="142" t="b">
        <f t="shared" si="76"/>
        <v>0</v>
      </c>
      <c r="AO85" s="142" t="b">
        <f t="shared" si="76"/>
        <v>0</v>
      </c>
      <c r="AP85" s="142" t="b">
        <f t="shared" si="76"/>
        <v>0</v>
      </c>
      <c r="AQ85" s="142" t="b">
        <f t="shared" si="76"/>
        <v>0</v>
      </c>
      <c r="AR85" s="142" t="b">
        <f t="shared" si="76"/>
        <v>0</v>
      </c>
      <c r="AS85" s="143" t="b">
        <f t="shared" si="76"/>
        <v>0</v>
      </c>
      <c r="AT85" s="141">
        <f t="shared" si="88"/>
        <v>6</v>
      </c>
      <c r="AU85" s="142">
        <f t="shared" si="77"/>
        <v>6</v>
      </c>
      <c r="AV85" s="142">
        <f t="shared" si="78"/>
        <v>4</v>
      </c>
      <c r="AW85" s="142">
        <f t="shared" si="79"/>
        <v>6</v>
      </c>
      <c r="AX85" s="142">
        <f t="shared" si="80"/>
        <v>5</v>
      </c>
      <c r="AY85" s="142" t="str">
        <f t="shared" si="81"/>
        <v>weiß nicht</v>
      </c>
      <c r="AZ85" s="142">
        <f t="shared" si="82"/>
        <v>6</v>
      </c>
      <c r="BA85" s="143">
        <f t="shared" si="83"/>
        <v>7</v>
      </c>
    </row>
    <row r="86" spans="1:53">
      <c r="A86" s="22" t="s">
        <v>110</v>
      </c>
      <c r="B86" s="3"/>
      <c r="C86" s="76">
        <f>K84</f>
        <v>0.68338037623751924</v>
      </c>
      <c r="D86" s="1"/>
      <c r="E86" s="1"/>
      <c r="F86" s="1"/>
      <c r="G86" s="1"/>
      <c r="H86" s="1"/>
      <c r="I86" s="1"/>
      <c r="J86" s="1"/>
      <c r="L86" s="110">
        <f t="shared" si="90"/>
        <v>5</v>
      </c>
      <c r="M86" s="106">
        <f t="shared" si="61"/>
        <v>6</v>
      </c>
      <c r="N86" s="106" t="str">
        <f t="shared" si="62"/>
        <v>weiß nicht</v>
      </c>
      <c r="O86" s="106">
        <f t="shared" si="63"/>
        <v>6</v>
      </c>
      <c r="P86" s="106">
        <f t="shared" si="64"/>
        <v>5</v>
      </c>
      <c r="Q86" s="106" t="str">
        <f t="shared" si="65"/>
        <v>nicht relevant</v>
      </c>
      <c r="R86" s="106" t="str">
        <f t="shared" si="66"/>
        <v>nicht relevant</v>
      </c>
      <c r="S86" s="111">
        <f t="shared" si="67"/>
        <v>6</v>
      </c>
      <c r="T86" s="1"/>
      <c r="U86" s="1"/>
      <c r="V86" s="110" t="b">
        <f t="shared" si="85"/>
        <v>0</v>
      </c>
      <c r="W86" s="106" t="b">
        <f t="shared" si="68"/>
        <v>0</v>
      </c>
      <c r="X86" s="106" t="b">
        <f t="shared" si="69"/>
        <v>0</v>
      </c>
      <c r="Y86" s="106" t="b">
        <f t="shared" si="70"/>
        <v>0</v>
      </c>
      <c r="Z86" s="106" t="b">
        <f t="shared" si="71"/>
        <v>0</v>
      </c>
      <c r="AA86" s="106" t="b">
        <f t="shared" si="72"/>
        <v>0</v>
      </c>
      <c r="AB86" s="106" t="b">
        <f t="shared" si="73"/>
        <v>0</v>
      </c>
      <c r="AC86" s="106" t="b">
        <f t="shared" si="74"/>
        <v>0</v>
      </c>
      <c r="AD86" s="110" t="b">
        <f t="shared" si="86"/>
        <v>0</v>
      </c>
      <c r="AE86" s="106" t="b">
        <f t="shared" si="75"/>
        <v>0</v>
      </c>
      <c r="AF86" s="106" t="b">
        <f t="shared" si="75"/>
        <v>0</v>
      </c>
      <c r="AG86" s="106" t="b">
        <f t="shared" si="75"/>
        <v>0</v>
      </c>
      <c r="AH86" s="106" t="b">
        <f t="shared" si="75"/>
        <v>0</v>
      </c>
      <c r="AI86" s="106" t="b">
        <f t="shared" si="75"/>
        <v>0</v>
      </c>
      <c r="AJ86" s="106" t="b">
        <f t="shared" si="75"/>
        <v>0</v>
      </c>
      <c r="AK86" s="106" t="b">
        <f t="shared" si="75"/>
        <v>0</v>
      </c>
      <c r="AL86" s="141" t="b">
        <f t="shared" si="87"/>
        <v>0</v>
      </c>
      <c r="AM86" s="142" t="b">
        <f t="shared" si="76"/>
        <v>0</v>
      </c>
      <c r="AN86" s="142" t="b">
        <f t="shared" si="76"/>
        <v>0</v>
      </c>
      <c r="AO86" s="142" t="b">
        <f t="shared" si="76"/>
        <v>0</v>
      </c>
      <c r="AP86" s="142" t="b">
        <f t="shared" si="76"/>
        <v>0</v>
      </c>
      <c r="AQ86" s="142" t="b">
        <f t="shared" si="76"/>
        <v>0</v>
      </c>
      <c r="AR86" s="142" t="b">
        <f t="shared" si="76"/>
        <v>0</v>
      </c>
      <c r="AS86" s="143" t="b">
        <f t="shared" si="76"/>
        <v>0</v>
      </c>
      <c r="AT86" s="141">
        <f t="shared" si="88"/>
        <v>5</v>
      </c>
      <c r="AU86" s="142">
        <f t="shared" si="77"/>
        <v>6</v>
      </c>
      <c r="AV86" s="142" t="str">
        <f t="shared" si="78"/>
        <v>weiß nicht</v>
      </c>
      <c r="AW86" s="142">
        <f t="shared" si="79"/>
        <v>6</v>
      </c>
      <c r="AX86" s="142">
        <f t="shared" si="80"/>
        <v>5</v>
      </c>
      <c r="AY86" s="142" t="str">
        <f t="shared" si="81"/>
        <v>nicht relevant</v>
      </c>
      <c r="AZ86" s="142" t="str">
        <f t="shared" si="82"/>
        <v>nicht relevant</v>
      </c>
      <c r="BA86" s="143">
        <f t="shared" si="83"/>
        <v>6</v>
      </c>
    </row>
    <row r="87" spans="1:53">
      <c r="A87" s="87" t="s">
        <v>135</v>
      </c>
      <c r="B87" s="88"/>
      <c r="C87" s="88">
        <f>K85</f>
        <v>0.62782950397500292</v>
      </c>
      <c r="L87" s="110">
        <f t="shared" si="90"/>
        <v>6</v>
      </c>
      <c r="M87" s="106">
        <f t="shared" si="61"/>
        <v>4</v>
      </c>
      <c r="N87" s="106">
        <f t="shared" si="62"/>
        <v>3</v>
      </c>
      <c r="O87" s="106">
        <f t="shared" si="63"/>
        <v>4</v>
      </c>
      <c r="P87" s="106">
        <f t="shared" si="64"/>
        <v>3</v>
      </c>
      <c r="Q87" s="106" t="str">
        <f t="shared" si="65"/>
        <v>weiß nicht</v>
      </c>
      <c r="R87" s="106">
        <f t="shared" si="66"/>
        <v>5</v>
      </c>
      <c r="S87" s="111">
        <f t="shared" si="67"/>
        <v>5</v>
      </c>
      <c r="T87" s="2"/>
      <c r="U87" s="1"/>
      <c r="V87" s="110" t="b">
        <f t="shared" si="85"/>
        <v>0</v>
      </c>
      <c r="W87" s="106" t="b">
        <f t="shared" si="68"/>
        <v>0</v>
      </c>
      <c r="X87" s="106" t="b">
        <f t="shared" si="69"/>
        <v>0</v>
      </c>
      <c r="Y87" s="106" t="b">
        <f t="shared" si="70"/>
        <v>0</v>
      </c>
      <c r="Z87" s="106" t="b">
        <f t="shared" si="71"/>
        <v>0</v>
      </c>
      <c r="AA87" s="106" t="b">
        <f t="shared" si="72"/>
        <v>0</v>
      </c>
      <c r="AB87" s="106" t="b">
        <f t="shared" si="73"/>
        <v>0</v>
      </c>
      <c r="AC87" s="106" t="b">
        <f t="shared" si="74"/>
        <v>0</v>
      </c>
      <c r="AD87" s="110" t="b">
        <f t="shared" si="86"/>
        <v>0</v>
      </c>
      <c r="AE87" s="106" t="b">
        <f t="shared" si="75"/>
        <v>0</v>
      </c>
      <c r="AF87" s="106" t="b">
        <f t="shared" si="75"/>
        <v>0</v>
      </c>
      <c r="AG87" s="106" t="b">
        <f t="shared" si="75"/>
        <v>0</v>
      </c>
      <c r="AH87" s="106" t="b">
        <f t="shared" si="75"/>
        <v>0</v>
      </c>
      <c r="AI87" s="106" t="b">
        <f t="shared" si="75"/>
        <v>0</v>
      </c>
      <c r="AJ87" s="106" t="b">
        <f t="shared" si="75"/>
        <v>0</v>
      </c>
      <c r="AK87" s="106" t="b">
        <f t="shared" si="75"/>
        <v>0</v>
      </c>
      <c r="AL87" s="141" t="b">
        <f t="shared" si="87"/>
        <v>0</v>
      </c>
      <c r="AM87" s="142" t="b">
        <f t="shared" si="76"/>
        <v>0</v>
      </c>
      <c r="AN87" s="142" t="b">
        <f t="shared" si="76"/>
        <v>0</v>
      </c>
      <c r="AO87" s="142" t="b">
        <f t="shared" si="76"/>
        <v>0</v>
      </c>
      <c r="AP87" s="142" t="b">
        <f t="shared" si="76"/>
        <v>0</v>
      </c>
      <c r="AQ87" s="142" t="b">
        <f t="shared" si="76"/>
        <v>0</v>
      </c>
      <c r="AR87" s="142" t="b">
        <f t="shared" si="76"/>
        <v>0</v>
      </c>
      <c r="AS87" s="143" t="b">
        <f t="shared" si="76"/>
        <v>0</v>
      </c>
      <c r="AT87" s="141">
        <f t="shared" si="88"/>
        <v>6</v>
      </c>
      <c r="AU87" s="142">
        <f t="shared" si="77"/>
        <v>4</v>
      </c>
      <c r="AV87" s="142">
        <f t="shared" si="78"/>
        <v>3</v>
      </c>
      <c r="AW87" s="142">
        <f t="shared" si="79"/>
        <v>4</v>
      </c>
      <c r="AX87" s="142">
        <f t="shared" si="80"/>
        <v>3</v>
      </c>
      <c r="AY87" s="142" t="str">
        <f t="shared" si="81"/>
        <v>weiß nicht</v>
      </c>
      <c r="AZ87" s="142">
        <f t="shared" si="82"/>
        <v>5</v>
      </c>
      <c r="BA87" s="143">
        <f t="shared" si="83"/>
        <v>5</v>
      </c>
    </row>
    <row r="88" spans="1:53">
      <c r="A88" s="116" t="s">
        <v>130</v>
      </c>
      <c r="B88" s="117"/>
      <c r="L88" s="110" t="b">
        <f t="shared" si="90"/>
        <v>0</v>
      </c>
      <c r="M88" s="106" t="b">
        <f t="shared" si="61"/>
        <v>0</v>
      </c>
      <c r="N88" s="106" t="b">
        <f t="shared" si="62"/>
        <v>0</v>
      </c>
      <c r="O88" s="106" t="b">
        <f t="shared" si="63"/>
        <v>0</v>
      </c>
      <c r="P88" s="106" t="b">
        <f t="shared" si="64"/>
        <v>0</v>
      </c>
      <c r="Q88" s="106" t="b">
        <f t="shared" si="65"/>
        <v>0</v>
      </c>
      <c r="R88" s="106" t="b">
        <f t="shared" si="66"/>
        <v>0</v>
      </c>
      <c r="S88" s="111" t="b">
        <f t="shared" si="67"/>
        <v>0</v>
      </c>
      <c r="T88" s="134"/>
      <c r="U88" s="1"/>
      <c r="V88" s="110" t="b">
        <f t="shared" si="85"/>
        <v>0</v>
      </c>
      <c r="W88" s="106" t="b">
        <f t="shared" si="68"/>
        <v>0</v>
      </c>
      <c r="X88" s="106" t="b">
        <f t="shared" si="69"/>
        <v>0</v>
      </c>
      <c r="Y88" s="106" t="b">
        <f t="shared" si="70"/>
        <v>0</v>
      </c>
      <c r="Z88" s="106" t="b">
        <f t="shared" si="71"/>
        <v>0</v>
      </c>
      <c r="AA88" s="106" t="b">
        <f t="shared" si="72"/>
        <v>0</v>
      </c>
      <c r="AB88" s="106" t="b">
        <f t="shared" si="73"/>
        <v>0</v>
      </c>
      <c r="AC88" s="106" t="b">
        <f t="shared" si="74"/>
        <v>0</v>
      </c>
      <c r="AD88" s="110" t="b">
        <f t="shared" si="86"/>
        <v>0</v>
      </c>
      <c r="AE88" s="106" t="b">
        <f t="shared" si="75"/>
        <v>0</v>
      </c>
      <c r="AF88" s="106" t="b">
        <f t="shared" si="75"/>
        <v>0</v>
      </c>
      <c r="AG88" s="106" t="b">
        <f t="shared" si="75"/>
        <v>0</v>
      </c>
      <c r="AH88" s="106" t="b">
        <f t="shared" si="75"/>
        <v>0</v>
      </c>
      <c r="AI88" s="106" t="b">
        <f t="shared" si="75"/>
        <v>0</v>
      </c>
      <c r="AJ88" s="106" t="b">
        <f t="shared" si="75"/>
        <v>0</v>
      </c>
      <c r="AK88" s="106" t="b">
        <f t="shared" si="75"/>
        <v>0</v>
      </c>
      <c r="AL88" s="141" t="b">
        <f t="shared" si="87"/>
        <v>0</v>
      </c>
      <c r="AM88" s="142" t="b">
        <f t="shared" si="76"/>
        <v>0</v>
      </c>
      <c r="AN88" s="142" t="b">
        <f t="shared" si="76"/>
        <v>0</v>
      </c>
      <c r="AO88" s="142" t="b">
        <f t="shared" si="76"/>
        <v>0</v>
      </c>
      <c r="AP88" s="142" t="b">
        <f t="shared" si="76"/>
        <v>0</v>
      </c>
      <c r="AQ88" s="142" t="b">
        <f t="shared" si="76"/>
        <v>0</v>
      </c>
      <c r="AR88" s="142" t="b">
        <f t="shared" si="76"/>
        <v>0</v>
      </c>
      <c r="AS88" s="143" t="b">
        <f t="shared" si="76"/>
        <v>0</v>
      </c>
      <c r="AT88" s="141">
        <f t="shared" si="88"/>
        <v>4</v>
      </c>
      <c r="AU88" s="142">
        <f t="shared" si="77"/>
        <v>5</v>
      </c>
      <c r="AV88" s="142">
        <f t="shared" si="78"/>
        <v>5</v>
      </c>
      <c r="AW88" s="142">
        <f t="shared" si="79"/>
        <v>5</v>
      </c>
      <c r="AX88" s="142">
        <f t="shared" si="80"/>
        <v>6</v>
      </c>
      <c r="AY88" s="142">
        <f t="shared" si="81"/>
        <v>2</v>
      </c>
      <c r="AZ88" s="142" t="str">
        <f t="shared" si="82"/>
        <v>weiß nicht</v>
      </c>
      <c r="BA88" s="143">
        <f t="shared" si="83"/>
        <v>7</v>
      </c>
    </row>
    <row r="89" spans="1:53">
      <c r="A89" s="118" t="s">
        <v>131</v>
      </c>
      <c r="B89" s="119"/>
      <c r="C89" s="119">
        <f>L96</f>
        <v>5</v>
      </c>
      <c r="D89" s="119">
        <f t="shared" ref="D89:J89" si="93">M96</f>
        <v>4.5714285714285712</v>
      </c>
      <c r="E89" s="119">
        <f t="shared" si="93"/>
        <v>3.75</v>
      </c>
      <c r="F89" s="119">
        <f t="shared" si="93"/>
        <v>5.1428571428571432</v>
      </c>
      <c r="G89" s="119">
        <f t="shared" si="93"/>
        <v>4.2857142857142856</v>
      </c>
      <c r="H89" s="119">
        <f t="shared" si="93"/>
        <v>3.3333333333333335</v>
      </c>
      <c r="I89" s="119">
        <f t="shared" si="93"/>
        <v>4.2</v>
      </c>
      <c r="J89" s="119">
        <f t="shared" si="93"/>
        <v>5.5714285714285712</v>
      </c>
      <c r="L89" s="110" t="b">
        <f t="shared" si="90"/>
        <v>0</v>
      </c>
      <c r="M89" s="106" t="b">
        <f t="shared" si="61"/>
        <v>0</v>
      </c>
      <c r="N89" s="106" t="b">
        <f t="shared" si="62"/>
        <v>0</v>
      </c>
      <c r="O89" s="106" t="b">
        <f t="shared" si="63"/>
        <v>0</v>
      </c>
      <c r="P89" s="106" t="b">
        <f t="shared" si="64"/>
        <v>0</v>
      </c>
      <c r="Q89" s="106" t="b">
        <f t="shared" si="65"/>
        <v>0</v>
      </c>
      <c r="R89" s="106" t="b">
        <f t="shared" si="66"/>
        <v>0</v>
      </c>
      <c r="S89" s="111" t="b">
        <f t="shared" si="67"/>
        <v>0</v>
      </c>
      <c r="V89" s="110" t="b">
        <f t="shared" si="85"/>
        <v>0</v>
      </c>
      <c r="W89" s="106" t="b">
        <f t="shared" si="68"/>
        <v>0</v>
      </c>
      <c r="X89" s="106" t="b">
        <f t="shared" si="69"/>
        <v>0</v>
      </c>
      <c r="Y89" s="106" t="b">
        <f t="shared" si="70"/>
        <v>0</v>
      </c>
      <c r="Z89" s="106" t="b">
        <f t="shared" si="71"/>
        <v>0</v>
      </c>
      <c r="AA89" s="106" t="b">
        <f t="shared" si="72"/>
        <v>0</v>
      </c>
      <c r="AB89" s="106" t="b">
        <f t="shared" si="73"/>
        <v>0</v>
      </c>
      <c r="AC89" s="106" t="b">
        <f t="shared" si="74"/>
        <v>0</v>
      </c>
      <c r="AD89" s="110" t="b">
        <f t="shared" si="86"/>
        <v>0</v>
      </c>
      <c r="AE89" s="106" t="b">
        <f t="shared" si="75"/>
        <v>0</v>
      </c>
      <c r="AF89" s="106" t="b">
        <f t="shared" si="75"/>
        <v>0</v>
      </c>
      <c r="AG89" s="106" t="b">
        <f t="shared" si="75"/>
        <v>0</v>
      </c>
      <c r="AH89" s="106" t="b">
        <f t="shared" si="75"/>
        <v>0</v>
      </c>
      <c r="AI89" s="106" t="b">
        <f t="shared" si="75"/>
        <v>0</v>
      </c>
      <c r="AJ89" s="106" t="b">
        <f t="shared" si="75"/>
        <v>0</v>
      </c>
      <c r="AK89" s="106" t="b">
        <f t="shared" si="75"/>
        <v>0</v>
      </c>
      <c r="AL89" s="141" t="b">
        <f t="shared" si="87"/>
        <v>0</v>
      </c>
      <c r="AM89" s="142" t="b">
        <f t="shared" si="76"/>
        <v>0</v>
      </c>
      <c r="AN89" s="142" t="b">
        <f t="shared" si="76"/>
        <v>0</v>
      </c>
      <c r="AO89" s="142" t="b">
        <f t="shared" si="76"/>
        <v>0</v>
      </c>
      <c r="AP89" s="142" t="b">
        <f t="shared" si="76"/>
        <v>0</v>
      </c>
      <c r="AQ89" s="142" t="b">
        <f t="shared" si="76"/>
        <v>0</v>
      </c>
      <c r="AR89" s="142" t="b">
        <f t="shared" si="76"/>
        <v>0</v>
      </c>
      <c r="AS89" s="143" t="b">
        <f t="shared" si="76"/>
        <v>0</v>
      </c>
      <c r="AT89" s="141">
        <f t="shared" si="88"/>
        <v>5</v>
      </c>
      <c r="AU89" s="142">
        <f t="shared" si="77"/>
        <v>4</v>
      </c>
      <c r="AV89" s="142" t="str">
        <f t="shared" si="78"/>
        <v>weiß nicht</v>
      </c>
      <c r="AW89" s="142" t="str">
        <f t="shared" si="79"/>
        <v>weiß nicht</v>
      </c>
      <c r="AX89" s="142" t="str">
        <f t="shared" si="80"/>
        <v>weiß nicht</v>
      </c>
      <c r="AY89" s="142" t="str">
        <f t="shared" si="81"/>
        <v>weiß nicht</v>
      </c>
      <c r="AZ89" s="142" t="str">
        <f t="shared" si="82"/>
        <v>weiß nicht</v>
      </c>
      <c r="BA89" s="143">
        <f t="shared" si="83"/>
        <v>3</v>
      </c>
    </row>
    <row r="90" spans="1:53">
      <c r="A90" s="118" t="s">
        <v>132</v>
      </c>
      <c r="B90" s="119"/>
      <c r="C90" s="119">
        <f>L97</f>
        <v>1</v>
      </c>
      <c r="D90" s="119">
        <f t="shared" ref="D90:J90" si="94">M97</f>
        <v>1.3972762620115442</v>
      </c>
      <c r="E90" s="119">
        <f t="shared" si="94"/>
        <v>0.9574271077563381</v>
      </c>
      <c r="F90" s="119">
        <f t="shared" si="94"/>
        <v>1.6761634196950517</v>
      </c>
      <c r="G90" s="119">
        <f t="shared" si="94"/>
        <v>1.3801311186847076</v>
      </c>
      <c r="H90" s="119">
        <f t="shared" si="94"/>
        <v>1.5275252316519463</v>
      </c>
      <c r="I90" s="119">
        <f t="shared" si="94"/>
        <v>1.6431676725154982</v>
      </c>
      <c r="J90" s="119">
        <f t="shared" si="94"/>
        <v>2.1491969707422398</v>
      </c>
      <c r="L90" s="110">
        <f t="shared" si="90"/>
        <v>5</v>
      </c>
      <c r="M90" s="106">
        <f t="shared" si="61"/>
        <v>3</v>
      </c>
      <c r="N90" s="106" t="str">
        <f t="shared" si="62"/>
        <v>nicht relevant</v>
      </c>
      <c r="O90" s="106">
        <f t="shared" si="63"/>
        <v>2</v>
      </c>
      <c r="P90" s="106">
        <f t="shared" si="64"/>
        <v>2</v>
      </c>
      <c r="Q90" s="106">
        <f t="shared" si="65"/>
        <v>2</v>
      </c>
      <c r="R90" s="106" t="str">
        <f t="shared" si="66"/>
        <v xml:space="preserve">nicht relevant </v>
      </c>
      <c r="S90" s="111">
        <f t="shared" si="67"/>
        <v>7</v>
      </c>
      <c r="V90" s="110" t="b">
        <f t="shared" si="85"/>
        <v>0</v>
      </c>
      <c r="W90" s="106" t="b">
        <f t="shared" si="68"/>
        <v>0</v>
      </c>
      <c r="X90" s="106" t="b">
        <f t="shared" si="69"/>
        <v>0</v>
      </c>
      <c r="Y90" s="106" t="b">
        <f t="shared" si="70"/>
        <v>0</v>
      </c>
      <c r="Z90" s="106" t="b">
        <f t="shared" si="71"/>
        <v>0</v>
      </c>
      <c r="AA90" s="106" t="b">
        <f t="shared" si="72"/>
        <v>0</v>
      </c>
      <c r="AB90" s="106" t="b">
        <f t="shared" si="73"/>
        <v>0</v>
      </c>
      <c r="AC90" s="106" t="b">
        <f t="shared" si="74"/>
        <v>0</v>
      </c>
      <c r="AD90" s="110" t="b">
        <f t="shared" si="86"/>
        <v>0</v>
      </c>
      <c r="AE90" s="106" t="b">
        <f t="shared" si="75"/>
        <v>0</v>
      </c>
      <c r="AF90" s="106" t="b">
        <f t="shared" si="75"/>
        <v>0</v>
      </c>
      <c r="AG90" s="106" t="b">
        <f t="shared" si="75"/>
        <v>0</v>
      </c>
      <c r="AH90" s="106" t="b">
        <f t="shared" si="75"/>
        <v>0</v>
      </c>
      <c r="AI90" s="106" t="b">
        <f t="shared" si="75"/>
        <v>0</v>
      </c>
      <c r="AJ90" s="106" t="b">
        <f t="shared" si="75"/>
        <v>0</v>
      </c>
      <c r="AK90" s="106" t="b">
        <f t="shared" si="75"/>
        <v>0</v>
      </c>
      <c r="AL90" s="141" t="b">
        <f t="shared" si="87"/>
        <v>0</v>
      </c>
      <c r="AM90" s="142" t="b">
        <f t="shared" si="76"/>
        <v>0</v>
      </c>
      <c r="AN90" s="142" t="b">
        <f t="shared" si="76"/>
        <v>0</v>
      </c>
      <c r="AO90" s="142" t="b">
        <f t="shared" si="76"/>
        <v>0</v>
      </c>
      <c r="AP90" s="142" t="b">
        <f t="shared" si="76"/>
        <v>0</v>
      </c>
      <c r="AQ90" s="142" t="b">
        <f t="shared" si="76"/>
        <v>0</v>
      </c>
      <c r="AR90" s="142" t="b">
        <f t="shared" si="76"/>
        <v>0</v>
      </c>
      <c r="AS90" s="143" t="b">
        <f t="shared" si="76"/>
        <v>0</v>
      </c>
      <c r="AT90" s="141">
        <f t="shared" si="88"/>
        <v>5</v>
      </c>
      <c r="AU90" s="142">
        <f t="shared" si="77"/>
        <v>3</v>
      </c>
      <c r="AV90" s="142" t="str">
        <f t="shared" si="78"/>
        <v>nicht relevant</v>
      </c>
      <c r="AW90" s="142">
        <f t="shared" si="79"/>
        <v>2</v>
      </c>
      <c r="AX90" s="142">
        <f t="shared" si="80"/>
        <v>2</v>
      </c>
      <c r="AY90" s="142">
        <f t="shared" si="81"/>
        <v>2</v>
      </c>
      <c r="AZ90" s="142" t="str">
        <f t="shared" si="82"/>
        <v xml:space="preserve">nicht relevant </v>
      </c>
      <c r="BA90" s="143">
        <f t="shared" si="83"/>
        <v>7</v>
      </c>
    </row>
    <row r="91" spans="1:53">
      <c r="A91" s="118" t="s">
        <v>109</v>
      </c>
      <c r="B91" s="119"/>
      <c r="C91" s="119">
        <f>C89/7</f>
        <v>0.7142857142857143</v>
      </c>
      <c r="D91" s="119">
        <f t="shared" ref="D91:J91" si="95">D89/7</f>
        <v>0.65306122448979587</v>
      </c>
      <c r="E91" s="119">
        <f t="shared" si="95"/>
        <v>0.5357142857142857</v>
      </c>
      <c r="F91" s="119">
        <f t="shared" si="95"/>
        <v>0.73469387755102045</v>
      </c>
      <c r="G91" s="119">
        <f t="shared" si="95"/>
        <v>0.61224489795918369</v>
      </c>
      <c r="H91" s="119">
        <f t="shared" si="95"/>
        <v>0.47619047619047622</v>
      </c>
      <c r="I91" s="119">
        <f t="shared" si="95"/>
        <v>0.6</v>
      </c>
      <c r="J91" s="119">
        <f t="shared" si="95"/>
        <v>0.79591836734693877</v>
      </c>
      <c r="L91" s="110" t="b">
        <f t="shared" si="90"/>
        <v>0</v>
      </c>
      <c r="M91" s="106" t="b">
        <f t="shared" si="61"/>
        <v>0</v>
      </c>
      <c r="N91" s="106" t="b">
        <f t="shared" si="62"/>
        <v>0</v>
      </c>
      <c r="O91" s="106" t="b">
        <f t="shared" si="63"/>
        <v>0</v>
      </c>
      <c r="P91" s="106" t="b">
        <f t="shared" si="64"/>
        <v>0</v>
      </c>
      <c r="Q91" s="106" t="b">
        <f t="shared" si="65"/>
        <v>0</v>
      </c>
      <c r="R91" s="106" t="b">
        <f t="shared" si="66"/>
        <v>0</v>
      </c>
      <c r="S91" s="111" t="b">
        <f t="shared" si="67"/>
        <v>0</v>
      </c>
      <c r="V91" s="110">
        <f t="shared" si="85"/>
        <v>5</v>
      </c>
      <c r="W91" s="106">
        <f t="shared" si="68"/>
        <v>4</v>
      </c>
      <c r="X91" s="106">
        <f t="shared" si="69"/>
        <v>1</v>
      </c>
      <c r="Y91" s="106">
        <f t="shared" si="70"/>
        <v>1</v>
      </c>
      <c r="Z91" s="106">
        <f t="shared" si="71"/>
        <v>2</v>
      </c>
      <c r="AA91" s="106">
        <f t="shared" si="72"/>
        <v>2</v>
      </c>
      <c r="AB91" s="106">
        <f t="shared" si="73"/>
        <v>4</v>
      </c>
      <c r="AC91" s="106">
        <f t="shared" si="74"/>
        <v>6</v>
      </c>
      <c r="AD91" s="110" t="b">
        <f t="shared" si="86"/>
        <v>0</v>
      </c>
      <c r="AE91" s="106" t="b">
        <f t="shared" si="75"/>
        <v>0</v>
      </c>
      <c r="AF91" s="106" t="b">
        <f t="shared" si="75"/>
        <v>0</v>
      </c>
      <c r="AG91" s="106" t="b">
        <f t="shared" si="75"/>
        <v>0</v>
      </c>
      <c r="AH91" s="106" t="b">
        <f t="shared" si="75"/>
        <v>0</v>
      </c>
      <c r="AI91" s="106" t="b">
        <f t="shared" si="75"/>
        <v>0</v>
      </c>
      <c r="AJ91" s="106" t="b">
        <f t="shared" si="75"/>
        <v>0</v>
      </c>
      <c r="AK91" s="106" t="b">
        <f t="shared" si="75"/>
        <v>0</v>
      </c>
      <c r="AL91" s="141" t="b">
        <f t="shared" si="87"/>
        <v>0</v>
      </c>
      <c r="AM91" s="142" t="b">
        <f t="shared" si="76"/>
        <v>0</v>
      </c>
      <c r="AN91" s="142" t="b">
        <f t="shared" si="76"/>
        <v>0</v>
      </c>
      <c r="AO91" s="142" t="b">
        <f t="shared" si="76"/>
        <v>0</v>
      </c>
      <c r="AP91" s="142" t="b">
        <f t="shared" si="76"/>
        <v>0</v>
      </c>
      <c r="AQ91" s="142" t="b">
        <f t="shared" si="76"/>
        <v>0</v>
      </c>
      <c r="AR91" s="142" t="b">
        <f t="shared" si="76"/>
        <v>0</v>
      </c>
      <c r="AS91" s="143" t="b">
        <f t="shared" si="76"/>
        <v>0</v>
      </c>
      <c r="AT91" s="141">
        <f t="shared" si="88"/>
        <v>5</v>
      </c>
      <c r="AU91" s="142">
        <f t="shared" si="77"/>
        <v>4</v>
      </c>
      <c r="AV91" s="142">
        <f t="shared" si="78"/>
        <v>1</v>
      </c>
      <c r="AW91" s="142">
        <f t="shared" si="79"/>
        <v>1</v>
      </c>
      <c r="AX91" s="142">
        <f t="shared" si="80"/>
        <v>2</v>
      </c>
      <c r="AY91" s="142">
        <f t="shared" si="81"/>
        <v>2</v>
      </c>
      <c r="AZ91" s="142">
        <f t="shared" si="82"/>
        <v>4</v>
      </c>
      <c r="BA91" s="143">
        <f t="shared" si="83"/>
        <v>6</v>
      </c>
    </row>
    <row r="92" spans="1:53">
      <c r="A92" s="118" t="s">
        <v>158</v>
      </c>
      <c r="B92" s="119"/>
      <c r="C92" s="119">
        <f>C91*C$2</f>
        <v>8.9285714285714288E-2</v>
      </c>
      <c r="D92" s="119">
        <f>D91*D$2</f>
        <v>2.7210884353741492E-2</v>
      </c>
      <c r="E92" s="119">
        <f t="shared" ref="E92:J92" si="96">E91*E$2</f>
        <v>0.11160714285714288</v>
      </c>
      <c r="F92" s="119">
        <f t="shared" si="96"/>
        <v>0.12244897959183673</v>
      </c>
      <c r="G92" s="119">
        <f t="shared" si="96"/>
        <v>0.1275510204081633</v>
      </c>
      <c r="H92" s="119">
        <f t="shared" si="96"/>
        <v>3.968253968253968E-2</v>
      </c>
      <c r="I92" s="119">
        <f t="shared" si="96"/>
        <v>9.9999999999999992E-2</v>
      </c>
      <c r="J92" s="119">
        <f t="shared" si="96"/>
        <v>6.6326530612244888E-2</v>
      </c>
      <c r="K92" s="119">
        <f>SUM(C92:J92)</f>
        <v>0.68411281179138328</v>
      </c>
      <c r="L92" s="110" t="b">
        <f t="shared" si="90"/>
        <v>0</v>
      </c>
      <c r="M92" s="106" t="b">
        <f t="shared" si="61"/>
        <v>0</v>
      </c>
      <c r="N92" s="106" t="b">
        <f t="shared" si="62"/>
        <v>0</v>
      </c>
      <c r="O92" s="106" t="b">
        <f t="shared" si="63"/>
        <v>0</v>
      </c>
      <c r="P92" s="106" t="b">
        <f t="shared" si="64"/>
        <v>0</v>
      </c>
      <c r="Q92" s="106" t="b">
        <f t="shared" si="65"/>
        <v>0</v>
      </c>
      <c r="R92" s="106" t="b">
        <f t="shared" si="66"/>
        <v>0</v>
      </c>
      <c r="S92" s="111" t="b">
        <f t="shared" si="67"/>
        <v>0</v>
      </c>
      <c r="V92" s="110" t="b">
        <f t="shared" si="85"/>
        <v>0</v>
      </c>
      <c r="W92" s="106" t="b">
        <f t="shared" si="68"/>
        <v>0</v>
      </c>
      <c r="X92" s="106" t="b">
        <f t="shared" si="69"/>
        <v>0</v>
      </c>
      <c r="Y92" s="106" t="b">
        <f t="shared" si="70"/>
        <v>0</v>
      </c>
      <c r="Z92" s="106" t="b">
        <f t="shared" si="71"/>
        <v>0</v>
      </c>
      <c r="AA92" s="106" t="b">
        <f t="shared" si="72"/>
        <v>0</v>
      </c>
      <c r="AB92" s="106" t="b">
        <f t="shared" si="73"/>
        <v>0</v>
      </c>
      <c r="AC92" s="106" t="b">
        <f t="shared" si="74"/>
        <v>0</v>
      </c>
      <c r="AD92" s="110" t="b">
        <f t="shared" si="86"/>
        <v>0</v>
      </c>
      <c r="AE92" s="106" t="b">
        <f t="shared" si="75"/>
        <v>0</v>
      </c>
      <c r="AF92" s="106" t="b">
        <f t="shared" si="75"/>
        <v>0</v>
      </c>
      <c r="AG92" s="106" t="b">
        <f t="shared" si="75"/>
        <v>0</v>
      </c>
      <c r="AH92" s="106" t="b">
        <f t="shared" si="75"/>
        <v>0</v>
      </c>
      <c r="AI92" s="106" t="b">
        <f t="shared" si="75"/>
        <v>0</v>
      </c>
      <c r="AJ92" s="106" t="b">
        <f t="shared" si="75"/>
        <v>0</v>
      </c>
      <c r="AK92" s="106" t="b">
        <f t="shared" si="75"/>
        <v>0</v>
      </c>
      <c r="AL92" s="141" t="b">
        <f t="shared" si="87"/>
        <v>0</v>
      </c>
      <c r="AM92" s="142" t="b">
        <f t="shared" si="76"/>
        <v>0</v>
      </c>
      <c r="AN92" s="142" t="b">
        <f t="shared" si="76"/>
        <v>0</v>
      </c>
      <c r="AO92" s="142" t="b">
        <f t="shared" si="76"/>
        <v>0</v>
      </c>
      <c r="AP92" s="142" t="b">
        <f t="shared" si="76"/>
        <v>0</v>
      </c>
      <c r="AQ92" s="142" t="b">
        <f t="shared" si="76"/>
        <v>0</v>
      </c>
      <c r="AR92" s="142" t="b">
        <f t="shared" si="76"/>
        <v>0</v>
      </c>
      <c r="AS92" s="143" t="b">
        <f t="shared" si="76"/>
        <v>0</v>
      </c>
      <c r="AT92" s="141">
        <f t="shared" si="88"/>
        <v>4</v>
      </c>
      <c r="AU92" s="142">
        <f t="shared" si="77"/>
        <v>3</v>
      </c>
      <c r="AV92" s="142">
        <f t="shared" si="78"/>
        <v>5</v>
      </c>
      <c r="AW92" s="142">
        <f t="shared" si="79"/>
        <v>5</v>
      </c>
      <c r="AX92" s="142">
        <f t="shared" si="80"/>
        <v>6</v>
      </c>
      <c r="AY92" s="142">
        <f t="shared" si="81"/>
        <v>5</v>
      </c>
      <c r="AZ92" s="142">
        <f t="shared" si="82"/>
        <v>6</v>
      </c>
      <c r="BA92" s="143">
        <f t="shared" si="83"/>
        <v>7</v>
      </c>
    </row>
    <row r="93" spans="1:53">
      <c r="A93" s="118" t="s">
        <v>193</v>
      </c>
      <c r="B93" s="119"/>
      <c r="C93" s="119">
        <f>C91*C$3</f>
        <v>8.5326759162162882E-2</v>
      </c>
      <c r="D93" s="119">
        <f t="shared" ref="D93:J93" si="97">D91*D$3</f>
        <v>6.6005523609782707E-2</v>
      </c>
      <c r="E93" s="119">
        <f t="shared" si="97"/>
        <v>0.10241641122852302</v>
      </c>
      <c r="F93" s="119">
        <f t="shared" si="97"/>
        <v>6.9611657198170071E-2</v>
      </c>
      <c r="G93" s="119">
        <f t="shared" si="97"/>
        <v>0.10529333133592229</v>
      </c>
      <c r="H93" s="119">
        <f t="shared" si="97"/>
        <v>4.9344599499878995E-2</v>
      </c>
      <c r="I93" s="119">
        <f t="shared" si="97"/>
        <v>7.5317617165443246E-2</v>
      </c>
      <c r="J93" s="119">
        <f t="shared" si="97"/>
        <v>7.3553163783864769E-2</v>
      </c>
      <c r="K93" s="119">
        <f>SUM(C93:J93)</f>
        <v>0.626869062983748</v>
      </c>
      <c r="L93" s="110" t="b">
        <f t="shared" si="90"/>
        <v>0</v>
      </c>
      <c r="M93" s="106" t="b">
        <f t="shared" si="61"/>
        <v>0</v>
      </c>
      <c r="N93" s="106" t="b">
        <f t="shared" si="62"/>
        <v>0</v>
      </c>
      <c r="O93" s="106" t="b">
        <f t="shared" si="63"/>
        <v>0</v>
      </c>
      <c r="P93" s="106" t="b">
        <f t="shared" si="64"/>
        <v>0</v>
      </c>
      <c r="Q93" s="106" t="b">
        <f t="shared" si="65"/>
        <v>0</v>
      </c>
      <c r="R93" s="106" t="b">
        <f t="shared" si="66"/>
        <v>0</v>
      </c>
      <c r="S93" s="111" t="b">
        <f t="shared" si="67"/>
        <v>0</v>
      </c>
      <c r="V93" s="110" t="b">
        <f t="shared" si="85"/>
        <v>0</v>
      </c>
      <c r="W93" s="106" t="b">
        <f t="shared" si="68"/>
        <v>0</v>
      </c>
      <c r="X93" s="106" t="b">
        <f t="shared" si="69"/>
        <v>0</v>
      </c>
      <c r="Y93" s="106" t="b">
        <f t="shared" si="70"/>
        <v>0</v>
      </c>
      <c r="Z93" s="106" t="b">
        <f t="shared" si="71"/>
        <v>0</v>
      </c>
      <c r="AA93" s="106" t="b">
        <f t="shared" si="72"/>
        <v>0</v>
      </c>
      <c r="AB93" s="106" t="b">
        <f t="shared" si="73"/>
        <v>0</v>
      </c>
      <c r="AC93" s="106" t="b">
        <f t="shared" si="74"/>
        <v>0</v>
      </c>
      <c r="AD93" s="110">
        <f t="shared" si="86"/>
        <v>5</v>
      </c>
      <c r="AE93" s="106">
        <f t="shared" si="75"/>
        <v>4</v>
      </c>
      <c r="AF93" s="106">
        <f t="shared" si="75"/>
        <v>4</v>
      </c>
      <c r="AG93" s="106">
        <f t="shared" si="75"/>
        <v>3</v>
      </c>
      <c r="AH93" s="106">
        <f t="shared" si="75"/>
        <v>4</v>
      </c>
      <c r="AI93" s="106">
        <f t="shared" si="75"/>
        <v>3</v>
      </c>
      <c r="AJ93" s="106" t="str">
        <f t="shared" si="75"/>
        <v>weiß nicht</v>
      </c>
      <c r="AK93" s="106" t="str">
        <f t="shared" si="75"/>
        <v>weiß nicht</v>
      </c>
      <c r="AL93" s="141" t="b">
        <f t="shared" si="87"/>
        <v>0</v>
      </c>
      <c r="AM93" s="142" t="b">
        <f t="shared" si="76"/>
        <v>0</v>
      </c>
      <c r="AN93" s="142" t="b">
        <f t="shared" si="76"/>
        <v>0</v>
      </c>
      <c r="AO93" s="142" t="b">
        <f t="shared" si="76"/>
        <v>0</v>
      </c>
      <c r="AP93" s="142" t="b">
        <f t="shared" si="76"/>
        <v>0</v>
      </c>
      <c r="AQ93" s="142" t="b">
        <f t="shared" si="76"/>
        <v>0</v>
      </c>
      <c r="AR93" s="142" t="b">
        <f t="shared" si="76"/>
        <v>0</v>
      </c>
      <c r="AS93" s="143" t="b">
        <f t="shared" si="76"/>
        <v>0</v>
      </c>
      <c r="AT93" s="141">
        <f t="shared" si="88"/>
        <v>5</v>
      </c>
      <c r="AU93" s="142">
        <f t="shared" si="77"/>
        <v>4</v>
      </c>
      <c r="AV93" s="142">
        <f t="shared" si="78"/>
        <v>4</v>
      </c>
      <c r="AW93" s="142">
        <f t="shared" si="79"/>
        <v>3</v>
      </c>
      <c r="AX93" s="142">
        <f t="shared" si="80"/>
        <v>4</v>
      </c>
      <c r="AY93" s="142">
        <f t="shared" si="81"/>
        <v>3</v>
      </c>
      <c r="AZ93" s="142" t="str">
        <f t="shared" si="82"/>
        <v>weiß nicht</v>
      </c>
      <c r="BA93" s="143" t="str">
        <f t="shared" si="83"/>
        <v>weiß nicht</v>
      </c>
    </row>
    <row r="94" spans="1:53">
      <c r="A94" s="22" t="s">
        <v>110</v>
      </c>
      <c r="B94" s="3"/>
      <c r="C94" s="3">
        <f>K92</f>
        <v>0.68411281179138328</v>
      </c>
      <c r="L94" s="110" t="b">
        <f t="shared" si="90"/>
        <v>0</v>
      </c>
      <c r="M94" s="106" t="b">
        <f t="shared" si="61"/>
        <v>0</v>
      </c>
      <c r="N94" s="106" t="b">
        <f t="shared" si="62"/>
        <v>0</v>
      </c>
      <c r="O94" s="106" t="b">
        <f t="shared" si="63"/>
        <v>0</v>
      </c>
      <c r="P94" s="106" t="b">
        <f t="shared" si="64"/>
        <v>0</v>
      </c>
      <c r="Q94" s="106" t="b">
        <f t="shared" si="65"/>
        <v>0</v>
      </c>
      <c r="R94" s="106" t="b">
        <f t="shared" si="66"/>
        <v>0</v>
      </c>
      <c r="S94" s="111" t="b">
        <f t="shared" si="67"/>
        <v>0</v>
      </c>
      <c r="V94" s="110" t="b">
        <f t="shared" si="85"/>
        <v>0</v>
      </c>
      <c r="W94" s="106" t="b">
        <f t="shared" si="68"/>
        <v>0</v>
      </c>
      <c r="X94" s="106" t="b">
        <f t="shared" si="69"/>
        <v>0</v>
      </c>
      <c r="Y94" s="106" t="b">
        <f t="shared" si="70"/>
        <v>0</v>
      </c>
      <c r="Z94" s="106" t="b">
        <f t="shared" si="71"/>
        <v>0</v>
      </c>
      <c r="AA94" s="106" t="b">
        <f t="shared" si="72"/>
        <v>0</v>
      </c>
      <c r="AB94" s="106" t="b">
        <f t="shared" si="73"/>
        <v>0</v>
      </c>
      <c r="AC94" s="106" t="b">
        <f t="shared" si="74"/>
        <v>0</v>
      </c>
      <c r="AD94" s="110">
        <f t="shared" si="86"/>
        <v>6</v>
      </c>
      <c r="AE94" s="106">
        <f t="shared" si="75"/>
        <v>5</v>
      </c>
      <c r="AF94" s="106">
        <f t="shared" si="75"/>
        <v>6</v>
      </c>
      <c r="AG94" s="106">
        <f t="shared" si="75"/>
        <v>5</v>
      </c>
      <c r="AH94" s="106" t="str">
        <f t="shared" si="75"/>
        <v>weiß nicht</v>
      </c>
      <c r="AI94" s="106" t="str">
        <f t="shared" si="75"/>
        <v>weiß nicht</v>
      </c>
      <c r="AJ94" s="106">
        <f t="shared" si="75"/>
        <v>5</v>
      </c>
      <c r="AK94" s="106">
        <f t="shared" si="75"/>
        <v>6</v>
      </c>
      <c r="AL94" s="141" t="b">
        <f t="shared" si="87"/>
        <v>0</v>
      </c>
      <c r="AM94" s="142" t="b">
        <f t="shared" si="76"/>
        <v>0</v>
      </c>
      <c r="AN94" s="142" t="b">
        <f t="shared" si="76"/>
        <v>0</v>
      </c>
      <c r="AO94" s="142" t="b">
        <f t="shared" si="76"/>
        <v>0</v>
      </c>
      <c r="AP94" s="142" t="b">
        <f t="shared" si="76"/>
        <v>0</v>
      </c>
      <c r="AQ94" s="142" t="b">
        <f t="shared" si="76"/>
        <v>0</v>
      </c>
      <c r="AR94" s="142" t="b">
        <f t="shared" si="76"/>
        <v>0</v>
      </c>
      <c r="AS94" s="143" t="b">
        <f t="shared" si="76"/>
        <v>0</v>
      </c>
      <c r="AT94" s="141">
        <f t="shared" si="88"/>
        <v>6</v>
      </c>
      <c r="AU94" s="142">
        <f t="shared" si="77"/>
        <v>5</v>
      </c>
      <c r="AV94" s="142">
        <f t="shared" si="78"/>
        <v>6</v>
      </c>
      <c r="AW94" s="142">
        <f t="shared" si="79"/>
        <v>5</v>
      </c>
      <c r="AX94" s="142" t="str">
        <f t="shared" si="80"/>
        <v>weiß nicht</v>
      </c>
      <c r="AY94" s="142" t="str">
        <f t="shared" si="81"/>
        <v>weiß nicht</v>
      </c>
      <c r="AZ94" s="142">
        <f t="shared" si="82"/>
        <v>5</v>
      </c>
      <c r="BA94" s="143">
        <f t="shared" si="83"/>
        <v>6</v>
      </c>
    </row>
    <row r="95" spans="1:53" ht="15" thickBot="1">
      <c r="A95" s="87" t="s">
        <v>135</v>
      </c>
      <c r="B95" s="88"/>
      <c r="C95" s="88">
        <f>K93</f>
        <v>0.626869062983748</v>
      </c>
      <c r="L95" s="112">
        <f t="shared" si="90"/>
        <v>5</v>
      </c>
      <c r="M95" s="113">
        <f t="shared" si="61"/>
        <v>3</v>
      </c>
      <c r="N95" s="113">
        <f t="shared" si="62"/>
        <v>5</v>
      </c>
      <c r="O95" s="113">
        <f t="shared" si="63"/>
        <v>5</v>
      </c>
      <c r="P95" s="113">
        <f t="shared" si="64"/>
        <v>5</v>
      </c>
      <c r="Q95" s="113">
        <f t="shared" si="65"/>
        <v>5</v>
      </c>
      <c r="R95" s="113">
        <f t="shared" si="66"/>
        <v>2</v>
      </c>
      <c r="S95" s="114">
        <f t="shared" si="67"/>
        <v>1</v>
      </c>
      <c r="V95" s="112" t="b">
        <f t="shared" si="85"/>
        <v>0</v>
      </c>
      <c r="W95" s="113" t="b">
        <f t="shared" si="68"/>
        <v>0</v>
      </c>
      <c r="X95" s="113" t="b">
        <f t="shared" si="69"/>
        <v>0</v>
      </c>
      <c r="Y95" s="113" t="b">
        <f t="shared" si="70"/>
        <v>0</v>
      </c>
      <c r="Z95" s="113" t="b">
        <f t="shared" si="71"/>
        <v>0</v>
      </c>
      <c r="AA95" s="113" t="b">
        <f t="shared" si="72"/>
        <v>0</v>
      </c>
      <c r="AB95" s="113" t="b">
        <f t="shared" si="73"/>
        <v>0</v>
      </c>
      <c r="AC95" s="113" t="b">
        <f t="shared" si="74"/>
        <v>0</v>
      </c>
      <c r="AD95" s="112">
        <f t="shared" si="86"/>
        <v>5</v>
      </c>
      <c r="AE95" s="113">
        <f t="shared" si="75"/>
        <v>3</v>
      </c>
      <c r="AF95" s="113">
        <f t="shared" si="75"/>
        <v>5</v>
      </c>
      <c r="AG95" s="113">
        <f t="shared" si="75"/>
        <v>5</v>
      </c>
      <c r="AH95" s="113">
        <f t="shared" si="75"/>
        <v>5</v>
      </c>
      <c r="AI95" s="113">
        <f t="shared" si="75"/>
        <v>5</v>
      </c>
      <c r="AJ95" s="113">
        <f t="shared" si="75"/>
        <v>2</v>
      </c>
      <c r="AK95" s="113">
        <f t="shared" si="75"/>
        <v>1</v>
      </c>
      <c r="AL95" s="144" t="b">
        <f t="shared" si="87"/>
        <v>0</v>
      </c>
      <c r="AM95" s="145" t="b">
        <f t="shared" si="76"/>
        <v>0</v>
      </c>
      <c r="AN95" s="145" t="b">
        <f t="shared" si="76"/>
        <v>0</v>
      </c>
      <c r="AO95" s="145" t="b">
        <f t="shared" si="76"/>
        <v>0</v>
      </c>
      <c r="AP95" s="145" t="b">
        <f t="shared" si="76"/>
        <v>0</v>
      </c>
      <c r="AQ95" s="145" t="b">
        <f t="shared" si="76"/>
        <v>0</v>
      </c>
      <c r="AR95" s="145" t="b">
        <f t="shared" si="76"/>
        <v>0</v>
      </c>
      <c r="AS95" s="146" t="b">
        <f t="shared" si="76"/>
        <v>0</v>
      </c>
      <c r="AT95" s="144">
        <f t="shared" si="88"/>
        <v>5</v>
      </c>
      <c r="AU95" s="145">
        <f t="shared" si="77"/>
        <v>3</v>
      </c>
      <c r="AV95" s="145">
        <f t="shared" si="78"/>
        <v>5</v>
      </c>
      <c r="AW95" s="145">
        <f t="shared" si="79"/>
        <v>5</v>
      </c>
      <c r="AX95" s="145">
        <f t="shared" si="80"/>
        <v>5</v>
      </c>
      <c r="AY95" s="145">
        <f t="shared" si="81"/>
        <v>5</v>
      </c>
      <c r="AZ95" s="145">
        <f t="shared" si="82"/>
        <v>2</v>
      </c>
      <c r="BA95" s="146">
        <f t="shared" si="83"/>
        <v>1</v>
      </c>
    </row>
    <row r="96" spans="1:53" ht="15" thickBot="1">
      <c r="A96" s="123" t="s">
        <v>130</v>
      </c>
      <c r="B96" s="124"/>
      <c r="L96" s="105">
        <f>AVERAGE(L81:L95)</f>
        <v>5</v>
      </c>
      <c r="M96" s="105">
        <f t="shared" ref="M96" si="98">AVERAGE(M81:M95)</f>
        <v>4.5714285714285712</v>
      </c>
      <c r="N96" s="105">
        <f t="shared" ref="N96" si="99">AVERAGE(N81:N95)</f>
        <v>3.75</v>
      </c>
      <c r="O96" s="105">
        <f t="shared" ref="O96" si="100">AVERAGE(O81:O95)</f>
        <v>5.1428571428571432</v>
      </c>
      <c r="P96" s="105">
        <f t="shared" ref="P96" si="101">AVERAGE(P81:P95)</f>
        <v>4.2857142857142856</v>
      </c>
      <c r="Q96" s="105">
        <f t="shared" ref="Q96" si="102">AVERAGE(Q81:Q95)</f>
        <v>3.3333333333333335</v>
      </c>
      <c r="R96" s="105">
        <f t="shared" ref="R96" si="103">AVERAGE(R81:R95)</f>
        <v>4.2</v>
      </c>
      <c r="S96" s="105">
        <f t="shared" ref="S96" si="104">AVERAGE(S81:S95)</f>
        <v>5.5714285714285712</v>
      </c>
      <c r="V96" s="105">
        <f>AVERAGE(V81:V95)</f>
        <v>5.5</v>
      </c>
      <c r="W96" s="105">
        <f t="shared" ref="W96" si="105">AVERAGE(W81:W95)</f>
        <v>4</v>
      </c>
      <c r="X96" s="105">
        <f t="shared" ref="X96" si="106">AVERAGE(X81:X95)</f>
        <v>3</v>
      </c>
      <c r="Y96" s="105">
        <f t="shared" ref="Y96" si="107">AVERAGE(Y81:Y95)</f>
        <v>3</v>
      </c>
      <c r="Z96" s="105">
        <f t="shared" ref="Z96" si="108">AVERAGE(Z81:Z95)</f>
        <v>2.5</v>
      </c>
      <c r="AA96" s="105">
        <f t="shared" ref="AA96" si="109">AVERAGE(AA81:AA95)</f>
        <v>3.5</v>
      </c>
      <c r="AB96" s="105">
        <f t="shared" ref="AB96" si="110">AVERAGE(AB81:AB95)</f>
        <v>3.5</v>
      </c>
      <c r="AC96" s="105">
        <f t="shared" ref="AC96" si="111">AVERAGE(AC81:AC95)</f>
        <v>5</v>
      </c>
      <c r="AD96" s="115">
        <f>AVERAGE(AD81:AD95)</f>
        <v>5.333333333333333</v>
      </c>
      <c r="AE96" s="115">
        <f t="shared" ref="AE96" si="112">AVERAGE(AE81:AE95)</f>
        <v>4</v>
      </c>
      <c r="AF96" s="115">
        <f t="shared" ref="AF96" si="113">AVERAGE(AF81:AF95)</f>
        <v>5</v>
      </c>
      <c r="AG96" s="115">
        <f t="shared" ref="AG96" si="114">AVERAGE(AG81:AG95)</f>
        <v>4.333333333333333</v>
      </c>
      <c r="AH96" s="115">
        <f t="shared" ref="AH96" si="115">AVERAGE(AH81:AH95)</f>
        <v>4.5</v>
      </c>
      <c r="AI96" s="115">
        <f t="shared" ref="AI96" si="116">AVERAGE(AI81:AI95)</f>
        <v>4</v>
      </c>
      <c r="AJ96" s="115">
        <f t="shared" ref="AJ96" si="117">AVERAGE(AJ81:AJ95)</f>
        <v>3.5</v>
      </c>
      <c r="AK96" s="115">
        <f t="shared" ref="AK96" si="118">AVERAGE(AK81:AK95)</f>
        <v>3.5</v>
      </c>
      <c r="AL96" s="152">
        <f t="shared" ref="AL96" si="119">AVERAGE(AL81:AL95)</f>
        <v>4.75</v>
      </c>
      <c r="AM96" s="152">
        <f t="shared" ref="AM96" si="120">AVERAGE(AM81:AM95)</f>
        <v>4.25</v>
      </c>
      <c r="AN96" s="152">
        <f t="shared" ref="AN96" si="121">AVERAGE(AN81:AN95)</f>
        <v>4</v>
      </c>
      <c r="AO96" s="152">
        <f t="shared" ref="AO96" si="122">AVERAGE(AO81:AO95)</f>
        <v>5.5</v>
      </c>
      <c r="AP96" s="152">
        <f t="shared" ref="AP96" si="123">AVERAGE(AP81:AP95)</f>
        <v>4</v>
      </c>
      <c r="AQ96" s="152">
        <f t="shared" ref="AQ96" si="124">AVERAGE(AQ81:AQ95)</f>
        <v>4</v>
      </c>
      <c r="AR96" s="152">
        <f t="shared" ref="AR96" si="125">AVERAGE(AR81:AR95)</f>
        <v>4.25</v>
      </c>
      <c r="AS96" s="152">
        <f t="shared" ref="AS96" si="126">AVERAGE(AS81:AS95)</f>
        <v>5.75</v>
      </c>
      <c r="AT96" s="147">
        <f t="shared" ref="AT96" si="127">AVERAGE(AT81:AT95)</f>
        <v>5.0909090909090908</v>
      </c>
      <c r="AU96" s="147">
        <f t="shared" ref="AU96" si="128">AVERAGE(AU81:AU95)</f>
        <v>4.2727272727272725</v>
      </c>
      <c r="AV96" s="147">
        <f t="shared" ref="AV96" si="129">AVERAGE(AV81:AV95)</f>
        <v>4.125</v>
      </c>
      <c r="AW96" s="147">
        <f t="shared" ref="AW96" si="130">AVERAGE(AW81:AW95)</f>
        <v>4.2</v>
      </c>
      <c r="AX96" s="147">
        <f t="shared" ref="AX96" si="131">AVERAGE(AX81:AX95)</f>
        <v>4.2222222222222223</v>
      </c>
      <c r="AY96" s="147">
        <f t="shared" ref="AY96" si="132">AVERAGE(AY81:AY95)</f>
        <v>3.1666666666666665</v>
      </c>
      <c r="AZ96" s="147">
        <f t="shared" ref="AZ96" si="133">AVERAGE(AZ81:AZ95)</f>
        <v>4.666666666666667</v>
      </c>
      <c r="BA96" s="147">
        <f t="shared" ref="BA96" si="134">AVERAGE(BA81:BA95)</f>
        <v>5.5</v>
      </c>
    </row>
    <row r="97" spans="1:53" ht="15" thickBot="1">
      <c r="A97" s="125" t="s">
        <v>131</v>
      </c>
      <c r="B97" s="126"/>
      <c r="C97" s="126">
        <f>V99</f>
        <v>5.4</v>
      </c>
      <c r="D97" s="126">
        <f t="shared" ref="D97:J97" si="135">W99</f>
        <v>4</v>
      </c>
      <c r="E97" s="126">
        <f t="shared" si="135"/>
        <v>4.2</v>
      </c>
      <c r="F97" s="126">
        <f t="shared" si="135"/>
        <v>3.8</v>
      </c>
      <c r="G97" s="126">
        <f t="shared" si="135"/>
        <v>3.5</v>
      </c>
      <c r="H97" s="126">
        <f t="shared" si="135"/>
        <v>3.75</v>
      </c>
      <c r="I97" s="126">
        <f t="shared" si="135"/>
        <v>3.5</v>
      </c>
      <c r="J97" s="126">
        <f t="shared" si="135"/>
        <v>4.25</v>
      </c>
      <c r="L97" s="129">
        <f>STDEV(L81:L95)</f>
        <v>1</v>
      </c>
      <c r="M97" s="129">
        <f t="shared" ref="M97:S97" si="136">STDEV(M81:M95)</f>
        <v>1.3972762620115442</v>
      </c>
      <c r="N97" s="129">
        <f t="shared" si="136"/>
        <v>0.9574271077563381</v>
      </c>
      <c r="O97" s="129">
        <f t="shared" si="136"/>
        <v>1.6761634196950517</v>
      </c>
      <c r="P97" s="129">
        <f t="shared" si="136"/>
        <v>1.3801311186847076</v>
      </c>
      <c r="Q97" s="129">
        <f t="shared" si="136"/>
        <v>1.5275252316519463</v>
      </c>
      <c r="R97" s="129">
        <f t="shared" si="136"/>
        <v>1.6431676725154982</v>
      </c>
      <c r="S97" s="129">
        <f t="shared" si="136"/>
        <v>2.1491969707422398</v>
      </c>
      <c r="V97" s="129">
        <f>STDEV(V81:V95)</f>
        <v>0.70710678118654757</v>
      </c>
      <c r="W97" s="129">
        <f t="shared" ref="W97:AC97" si="137">STDEV(W81:W95)</f>
        <v>0</v>
      </c>
      <c r="X97" s="129">
        <f t="shared" si="137"/>
        <v>2.8284271247461903</v>
      </c>
      <c r="Y97" s="129">
        <f t="shared" si="137"/>
        <v>2.8284271247461903</v>
      </c>
      <c r="Z97" s="129">
        <f t="shared" si="137"/>
        <v>0.70710678118654757</v>
      </c>
      <c r="AA97" s="129">
        <f t="shared" si="137"/>
        <v>2.1213203435596424</v>
      </c>
      <c r="AB97" s="129">
        <f t="shared" si="137"/>
        <v>0.70710678118654757</v>
      </c>
      <c r="AC97" s="129">
        <f t="shared" si="137"/>
        <v>1.4142135623730951</v>
      </c>
      <c r="AD97" s="129">
        <f>STDEV(AD81:AD95)</f>
        <v>0.57735026918962784</v>
      </c>
      <c r="AE97" s="129">
        <f t="shared" ref="AE97:AK97" si="138">STDEV(AE81:AE95)</f>
        <v>1</v>
      </c>
      <c r="AF97" s="129">
        <f t="shared" si="138"/>
        <v>1</v>
      </c>
      <c r="AG97" s="129">
        <f t="shared" si="138"/>
        <v>1.154700538379251</v>
      </c>
      <c r="AH97" s="129">
        <f t="shared" si="138"/>
        <v>0.70710678118654757</v>
      </c>
      <c r="AI97" s="129">
        <f t="shared" si="138"/>
        <v>1.4142135623730951</v>
      </c>
      <c r="AJ97" s="129">
        <f t="shared" si="138"/>
        <v>2.1213203435596424</v>
      </c>
      <c r="AK97" s="129">
        <f t="shared" si="138"/>
        <v>3.5355339059327378</v>
      </c>
      <c r="AL97" s="153">
        <f t="shared" ref="AL97:BA97" si="139">STDEV(AL81:AL95)</f>
        <v>1.2583057392117916</v>
      </c>
      <c r="AM97" s="153">
        <f t="shared" si="139"/>
        <v>1.2583057392117916</v>
      </c>
      <c r="AN97" s="153">
        <f t="shared" si="139"/>
        <v>1</v>
      </c>
      <c r="AO97" s="153">
        <f t="shared" si="139"/>
        <v>1.2909944487358056</v>
      </c>
      <c r="AP97" s="153">
        <f t="shared" si="139"/>
        <v>1.4142135623730951</v>
      </c>
      <c r="AQ97" s="153">
        <f t="shared" si="139"/>
        <v>1</v>
      </c>
      <c r="AR97" s="153">
        <f t="shared" si="139"/>
        <v>1.5</v>
      </c>
      <c r="AS97" s="153">
        <f t="shared" si="139"/>
        <v>1.2583057392117916</v>
      </c>
      <c r="AT97" s="148">
        <f t="shared" si="139"/>
        <v>0.70064904974537257</v>
      </c>
      <c r="AU97" s="148">
        <f t="shared" si="139"/>
        <v>1.1037127426019049</v>
      </c>
      <c r="AV97" s="148">
        <f t="shared" si="139"/>
        <v>1.5526475085202969</v>
      </c>
      <c r="AW97" s="148">
        <f t="shared" si="139"/>
        <v>1.6865480854231354</v>
      </c>
      <c r="AX97" s="148">
        <f t="shared" si="139"/>
        <v>1.5634719199411427</v>
      </c>
      <c r="AY97" s="148">
        <f t="shared" si="139"/>
        <v>1.4719601443879746</v>
      </c>
      <c r="AZ97" s="148">
        <f t="shared" si="139"/>
        <v>1.5055453054181624</v>
      </c>
      <c r="BA97" s="148">
        <f t="shared" si="139"/>
        <v>2.0138409955990952</v>
      </c>
    </row>
    <row r="98" spans="1:53" ht="15" thickBot="1">
      <c r="A98" s="125" t="s">
        <v>132</v>
      </c>
      <c r="B98" s="126"/>
      <c r="C98" s="126">
        <f>V100</f>
        <v>0.29999999999999716</v>
      </c>
      <c r="D98" s="126">
        <f t="shared" ref="D98:I98" si="140">W100</f>
        <v>0.5</v>
      </c>
      <c r="E98" s="126">
        <f t="shared" si="140"/>
        <v>3.6999999999999993</v>
      </c>
      <c r="F98" s="126">
        <f t="shared" si="140"/>
        <v>3.1999999999999993</v>
      </c>
      <c r="G98" s="126">
        <f t="shared" si="140"/>
        <v>1.6666666666666667</v>
      </c>
      <c r="H98" s="126">
        <f t="shared" si="140"/>
        <v>2.25</v>
      </c>
      <c r="I98" s="126">
        <f t="shared" si="140"/>
        <v>1.6666666666666667</v>
      </c>
      <c r="J98" s="126">
        <f>AC100</f>
        <v>5.583333333333333</v>
      </c>
      <c r="L98" s="106"/>
      <c r="M98" s="106"/>
      <c r="N98" s="106"/>
      <c r="O98" s="106"/>
      <c r="P98" s="106"/>
      <c r="Q98" s="106"/>
      <c r="R98" s="106"/>
      <c r="S98" s="106"/>
      <c r="V98" s="106"/>
      <c r="W98" s="106"/>
      <c r="X98" s="106"/>
      <c r="Y98" s="106"/>
      <c r="Z98" s="106"/>
      <c r="AA98" s="106"/>
      <c r="AB98" s="106"/>
      <c r="AC98" s="106"/>
    </row>
    <row r="99" spans="1:53" ht="15" thickBot="1">
      <c r="A99" s="125" t="s">
        <v>109</v>
      </c>
      <c r="B99" s="126"/>
      <c r="C99" s="126">
        <f>C97/7</f>
        <v>0.77142857142857146</v>
      </c>
      <c r="D99" s="126">
        <f t="shared" ref="D99:J99" si="141">D97/7</f>
        <v>0.5714285714285714</v>
      </c>
      <c r="E99" s="126">
        <f t="shared" si="141"/>
        <v>0.6</v>
      </c>
      <c r="F99" s="126">
        <f t="shared" si="141"/>
        <v>0.54285714285714282</v>
      </c>
      <c r="G99" s="126">
        <f t="shared" si="141"/>
        <v>0.5</v>
      </c>
      <c r="H99" s="126">
        <f t="shared" si="141"/>
        <v>0.5357142857142857</v>
      </c>
      <c r="I99" s="126">
        <f t="shared" si="141"/>
        <v>0.5</v>
      </c>
      <c r="J99" s="126">
        <f t="shared" si="141"/>
        <v>0.6071428571428571</v>
      </c>
      <c r="L99" s="106"/>
      <c r="M99" s="106"/>
      <c r="N99" s="106"/>
      <c r="O99" s="106"/>
      <c r="P99" s="106"/>
      <c r="Q99" s="106"/>
      <c r="R99" s="106"/>
      <c r="S99" s="106"/>
      <c r="T99" s="132" t="s">
        <v>194</v>
      </c>
      <c r="V99" s="133">
        <f>AVERAGE(V81:V95,AD81:AD95)</f>
        <v>5.4</v>
      </c>
      <c r="W99" s="133">
        <f>AVERAGE(W81:W95,AE81:AE95)</f>
        <v>4</v>
      </c>
      <c r="X99" s="133">
        <f t="shared" ref="X99" si="142">AVERAGE(X81:X95,AF81:AF95)</f>
        <v>4.2</v>
      </c>
      <c r="Y99" s="133">
        <f t="shared" ref="Y99" si="143">AVERAGE(Y81:Y95,AG81:AG95)</f>
        <v>3.8</v>
      </c>
      <c r="Z99" s="133">
        <f t="shared" ref="Z99" si="144">AVERAGE(Z81:Z95,AH81:AH95)</f>
        <v>3.5</v>
      </c>
      <c r="AA99" s="133">
        <f t="shared" ref="AA99" si="145">AVERAGE(AA81:AA95,AI81:AI95)</f>
        <v>3.75</v>
      </c>
      <c r="AB99" s="133">
        <f t="shared" ref="AB99" si="146">AVERAGE(AB81:AB95,AJ81:AJ95)</f>
        <v>3.5</v>
      </c>
      <c r="AC99" s="133">
        <f t="shared" ref="AC99" si="147">AVERAGE(AC81:AC95,AK81:AK95)</f>
        <v>4.25</v>
      </c>
    </row>
    <row r="100" spans="1:53" ht="15" thickBot="1">
      <c r="A100" s="125" t="s">
        <v>158</v>
      </c>
      <c r="B100" s="126"/>
      <c r="C100" s="126">
        <f>C99*C$2</f>
        <v>9.6428571428571433E-2</v>
      </c>
      <c r="D100" s="126">
        <f>D99*D$2</f>
        <v>2.3809523809523808E-2</v>
      </c>
      <c r="E100" s="126">
        <f>E99*E$2</f>
        <v>0.12500000000000003</v>
      </c>
      <c r="F100" s="126">
        <f t="shared" ref="F100" si="148">F99*F$2</f>
        <v>9.047619047619046E-2</v>
      </c>
      <c r="G100" s="126">
        <f t="shared" ref="G100" si="149">G99*G$2</f>
        <v>0.10416666666666669</v>
      </c>
      <c r="H100" s="126">
        <f t="shared" ref="H100" si="150">H99*H$2</f>
        <v>4.4642857142857137E-2</v>
      </c>
      <c r="I100" s="126">
        <f t="shared" ref="I100" si="151">I99*I$2</f>
        <v>8.3333333333333329E-2</v>
      </c>
      <c r="J100" s="126">
        <f t="shared" ref="J100" si="152">J99*J$2</f>
        <v>5.0595238095238089E-2</v>
      </c>
      <c r="K100" s="126">
        <f>SUM(C100:J100)</f>
        <v>0.61845238095238109</v>
      </c>
      <c r="L100" s="106"/>
      <c r="M100" s="106"/>
      <c r="N100" s="106"/>
      <c r="O100" s="106"/>
      <c r="P100" s="106"/>
      <c r="Q100" s="106"/>
      <c r="R100" s="106"/>
      <c r="S100" s="106"/>
      <c r="T100" s="132" t="s">
        <v>195</v>
      </c>
      <c r="V100" s="133">
        <f>VAR(V81:V95,AD81:AD95)</f>
        <v>0.29999999999999716</v>
      </c>
      <c r="W100" s="133">
        <f t="shared" ref="W100" si="153">VAR(W81:W95,AE81:AE95)</f>
        <v>0.5</v>
      </c>
      <c r="X100" s="133">
        <f t="shared" ref="X100" si="154">VAR(X81:X95,AF81:AF95)</f>
        <v>3.6999999999999993</v>
      </c>
      <c r="Y100" s="133">
        <f t="shared" ref="Y100" si="155">VAR(Y81:Y95,AG81:AG95)</f>
        <v>3.1999999999999993</v>
      </c>
      <c r="Z100" s="133">
        <f t="shared" ref="Z100" si="156">VAR(Z81:Z95,AH81:AH95)</f>
        <v>1.6666666666666667</v>
      </c>
      <c r="AA100" s="133">
        <f t="shared" ref="AA100" si="157">VAR(AA81:AA95,AI81:AI95)</f>
        <v>2.25</v>
      </c>
      <c r="AB100" s="133">
        <f t="shared" ref="AB100" si="158">VAR(AB81:AB95,AJ81:AJ95)</f>
        <v>1.6666666666666667</v>
      </c>
      <c r="AC100" s="133">
        <f t="shared" ref="AC100" si="159">VAR(AC81:AC95,AK81:AK95)</f>
        <v>5.583333333333333</v>
      </c>
    </row>
    <row r="101" spans="1:53">
      <c r="A101" s="125" t="s">
        <v>193</v>
      </c>
      <c r="B101" s="126"/>
      <c r="C101" s="126">
        <f>C99*C$3</f>
        <v>9.2152899895135906E-2</v>
      </c>
      <c r="D101" s="126">
        <f t="shared" ref="D101:J101" si="160">D99*D$3</f>
        <v>5.7754833158559865E-2</v>
      </c>
      <c r="E101" s="126">
        <f t="shared" si="160"/>
        <v>0.11470638057594579</v>
      </c>
      <c r="F101" s="126">
        <f t="shared" si="160"/>
        <v>5.1435280040870099E-2</v>
      </c>
      <c r="G101" s="126">
        <f t="shared" si="160"/>
        <v>8.5989553924336534E-2</v>
      </c>
      <c r="H101" s="126">
        <f t="shared" si="160"/>
        <v>5.5512674437363865E-2</v>
      </c>
      <c r="I101" s="126">
        <f t="shared" si="160"/>
        <v>6.2764680971202705E-2</v>
      </c>
      <c r="J101" s="126">
        <f t="shared" si="160"/>
        <v>5.6107862117178886E-2</v>
      </c>
      <c r="K101" s="126">
        <f>SUM(C101:J101)</f>
        <v>0.57642416512059369</v>
      </c>
      <c r="L101" s="106"/>
      <c r="M101" s="106"/>
      <c r="N101" s="106"/>
      <c r="O101" s="106"/>
      <c r="P101" s="106"/>
      <c r="Q101" s="106"/>
      <c r="R101" s="106"/>
      <c r="S101" s="106"/>
      <c r="V101" s="106"/>
      <c r="W101" s="106"/>
      <c r="X101" s="106"/>
      <c r="Y101" s="106"/>
      <c r="Z101" s="106"/>
      <c r="AA101" s="106"/>
      <c r="AB101" s="106"/>
      <c r="AC101" s="106"/>
    </row>
    <row r="102" spans="1:53">
      <c r="A102" s="22" t="s">
        <v>110</v>
      </c>
      <c r="B102" s="3"/>
      <c r="C102" s="3">
        <f>K100</f>
        <v>0.61845238095238109</v>
      </c>
      <c r="L102" s="106"/>
      <c r="M102" s="106"/>
      <c r="N102" s="106"/>
      <c r="O102" s="106"/>
      <c r="P102" s="106"/>
      <c r="Q102" s="106"/>
      <c r="R102" s="106"/>
      <c r="S102" s="106"/>
      <c r="V102" s="106"/>
      <c r="W102" s="106"/>
      <c r="X102" s="106"/>
      <c r="Y102" s="106"/>
      <c r="Z102" s="106"/>
      <c r="AA102" s="106"/>
      <c r="AB102" s="106"/>
      <c r="AC102" s="106"/>
    </row>
    <row r="103" spans="1:53">
      <c r="A103" s="87" t="s">
        <v>135</v>
      </c>
      <c r="B103" s="88"/>
      <c r="C103" s="88">
        <f>K101</f>
        <v>0.57642416512059369</v>
      </c>
      <c r="L103" s="106"/>
      <c r="M103" s="106"/>
      <c r="N103" s="106"/>
      <c r="O103" s="106"/>
      <c r="P103" s="106"/>
      <c r="Q103" s="106"/>
      <c r="R103" s="106"/>
      <c r="S103" s="106"/>
      <c r="V103" s="106"/>
      <c r="W103" s="106"/>
      <c r="X103" s="106"/>
      <c r="Y103" s="106"/>
      <c r="Z103" s="106"/>
      <c r="AA103" s="106"/>
      <c r="AB103" s="106"/>
      <c r="AC103" s="106"/>
    </row>
    <row r="104" spans="1:53">
      <c r="A104" s="149" t="s">
        <v>198</v>
      </c>
      <c r="L104" s="106"/>
      <c r="M104" s="106"/>
      <c r="N104" s="106"/>
      <c r="O104" s="106"/>
      <c r="P104" s="106"/>
      <c r="Q104" s="106"/>
      <c r="R104" s="106"/>
      <c r="S104" s="106"/>
      <c r="V104" s="106"/>
      <c r="W104" s="106"/>
      <c r="X104" s="106"/>
      <c r="Y104" s="106"/>
      <c r="Z104" s="106"/>
      <c r="AA104" s="106"/>
      <c r="AB104" s="106"/>
      <c r="AC104" s="106"/>
    </row>
    <row r="105" spans="1:53">
      <c r="A105" s="150" t="s">
        <v>131</v>
      </c>
      <c r="B105" s="151"/>
      <c r="C105" s="151">
        <f>AL96</f>
        <v>4.75</v>
      </c>
      <c r="D105" s="151">
        <f t="shared" ref="D105:D106" si="161">AM96</f>
        <v>4.25</v>
      </c>
      <c r="E105" s="151">
        <f t="shared" ref="E105:E106" si="162">AN96</f>
        <v>4</v>
      </c>
      <c r="F105" s="151">
        <f t="shared" ref="F105:F106" si="163">AO96</f>
        <v>5.5</v>
      </c>
      <c r="G105" s="151">
        <f t="shared" ref="G105:G106" si="164">AP96</f>
        <v>4</v>
      </c>
      <c r="H105" s="151">
        <f t="shared" ref="H105:H106" si="165">AQ96</f>
        <v>4</v>
      </c>
      <c r="I105" s="151">
        <f t="shared" ref="I105:I106" si="166">AR96</f>
        <v>4.25</v>
      </c>
      <c r="J105" s="151">
        <f t="shared" ref="J105:J106" si="167">AS96</f>
        <v>5.75</v>
      </c>
      <c r="L105" s="106"/>
      <c r="M105" s="106"/>
      <c r="N105" s="106"/>
      <c r="O105" s="106"/>
      <c r="P105" s="106"/>
      <c r="Q105" s="106"/>
      <c r="R105" s="106"/>
      <c r="S105" s="106"/>
      <c r="V105" s="106"/>
      <c r="W105" s="106"/>
      <c r="X105" s="106"/>
      <c r="Y105" s="106"/>
      <c r="Z105" s="106"/>
      <c r="AA105" s="106"/>
      <c r="AB105" s="106"/>
      <c r="AC105" s="106"/>
    </row>
    <row r="106" spans="1:53">
      <c r="A106" s="150" t="s">
        <v>132</v>
      </c>
      <c r="B106" s="151"/>
      <c r="C106" s="151">
        <f>AL97</f>
        <v>1.2583057392117916</v>
      </c>
      <c r="D106" s="151">
        <f t="shared" si="161"/>
        <v>1.2583057392117916</v>
      </c>
      <c r="E106" s="151">
        <f t="shared" si="162"/>
        <v>1</v>
      </c>
      <c r="F106" s="151">
        <f t="shared" si="163"/>
        <v>1.2909944487358056</v>
      </c>
      <c r="G106" s="151">
        <f t="shared" si="164"/>
        <v>1.4142135623730951</v>
      </c>
      <c r="H106" s="151">
        <f t="shared" si="165"/>
        <v>1</v>
      </c>
      <c r="I106" s="151">
        <f t="shared" si="166"/>
        <v>1.5</v>
      </c>
      <c r="J106" s="151">
        <f t="shared" si="167"/>
        <v>1.2583057392117916</v>
      </c>
      <c r="L106" s="106"/>
      <c r="M106" s="106"/>
      <c r="N106" s="106"/>
      <c r="O106" s="106"/>
      <c r="P106" s="106"/>
      <c r="Q106" s="106"/>
      <c r="R106" s="106"/>
      <c r="S106" s="106"/>
      <c r="V106" s="106"/>
      <c r="W106" s="106"/>
      <c r="X106" s="106"/>
      <c r="Y106" s="106"/>
      <c r="Z106" s="106"/>
      <c r="AA106" s="106"/>
      <c r="AB106" s="106"/>
      <c r="AC106" s="106"/>
    </row>
    <row r="107" spans="1:53">
      <c r="A107" s="150" t="s">
        <v>109</v>
      </c>
      <c r="B107" s="151"/>
      <c r="C107" s="151">
        <f>C105/7</f>
        <v>0.6785714285714286</v>
      </c>
      <c r="D107" s="151">
        <f t="shared" ref="D107:J107" si="168">D105/7</f>
        <v>0.6071428571428571</v>
      </c>
      <c r="E107" s="151">
        <f t="shared" si="168"/>
        <v>0.5714285714285714</v>
      </c>
      <c r="F107" s="151">
        <f t="shared" si="168"/>
        <v>0.7857142857142857</v>
      </c>
      <c r="G107" s="151">
        <f t="shared" si="168"/>
        <v>0.5714285714285714</v>
      </c>
      <c r="H107" s="151">
        <f t="shared" si="168"/>
        <v>0.5714285714285714</v>
      </c>
      <c r="I107" s="151">
        <f t="shared" si="168"/>
        <v>0.6071428571428571</v>
      </c>
      <c r="J107" s="151">
        <f t="shared" si="168"/>
        <v>0.8214285714285714</v>
      </c>
      <c r="L107" s="106"/>
      <c r="M107" s="106"/>
      <c r="N107" s="106"/>
      <c r="O107" s="106"/>
      <c r="P107" s="106"/>
      <c r="Q107" s="106"/>
      <c r="R107" s="106"/>
      <c r="S107" s="106"/>
      <c r="V107" s="106"/>
      <c r="W107" s="106"/>
      <c r="X107" s="106"/>
      <c r="Y107" s="106"/>
      <c r="Z107" s="106"/>
      <c r="AA107" s="106"/>
      <c r="AB107" s="106"/>
      <c r="AC107" s="106"/>
    </row>
    <row r="108" spans="1:53">
      <c r="A108" s="150" t="s">
        <v>158</v>
      </c>
      <c r="B108" s="151"/>
      <c r="C108" s="151">
        <f>C107*C$2</f>
        <v>8.4821428571428575E-2</v>
      </c>
      <c r="D108" s="151">
        <f>D107*D$2</f>
        <v>2.5297619047619044E-2</v>
      </c>
      <c r="E108" s="151">
        <f>E107*E$2</f>
        <v>0.11904761904761907</v>
      </c>
      <c r="F108" s="151">
        <f t="shared" ref="F108:J108" si="169">F107*F$2</f>
        <v>0.13095238095238093</v>
      </c>
      <c r="G108" s="151">
        <f t="shared" si="169"/>
        <v>0.11904761904761907</v>
      </c>
      <c r="H108" s="151">
        <f t="shared" si="169"/>
        <v>4.7619047619047616E-2</v>
      </c>
      <c r="I108" s="151">
        <f t="shared" si="169"/>
        <v>0.10119047619047618</v>
      </c>
      <c r="J108" s="151">
        <f t="shared" si="169"/>
        <v>6.8452380952380945E-2</v>
      </c>
      <c r="K108" s="151">
        <f>SUM(C108:J108)</f>
        <v>0.6964285714285714</v>
      </c>
      <c r="L108" s="106"/>
      <c r="M108" s="106"/>
      <c r="N108" s="106"/>
      <c r="O108" s="106"/>
      <c r="P108" s="106"/>
      <c r="Q108" s="106"/>
      <c r="R108" s="106"/>
      <c r="S108" s="106"/>
      <c r="V108" s="106"/>
      <c r="W108" s="106"/>
      <c r="X108" s="106"/>
      <c r="Y108" s="106"/>
      <c r="Z108" s="106"/>
      <c r="AA108" s="106"/>
      <c r="AB108" s="106"/>
      <c r="AC108" s="106"/>
    </row>
    <row r="109" spans="1:53">
      <c r="A109" s="150" t="s">
        <v>193</v>
      </c>
      <c r="B109" s="151"/>
      <c r="C109" s="151">
        <f>C107*C$3</f>
        <v>8.1060421204054739E-2</v>
      </c>
      <c r="D109" s="151">
        <f t="shared" ref="D109:J109" si="170">D107*D$3</f>
        <v>6.1364510230969858E-2</v>
      </c>
      <c r="E109" s="151">
        <f t="shared" si="170"/>
        <v>0.10924417197709121</v>
      </c>
      <c r="F109" s="151">
        <f t="shared" si="170"/>
        <v>7.4445800059154091E-2</v>
      </c>
      <c r="G109" s="151">
        <f t="shared" si="170"/>
        <v>9.8273775913527456E-2</v>
      </c>
      <c r="H109" s="151">
        <f t="shared" si="170"/>
        <v>5.9213519399854787E-2</v>
      </c>
      <c r="I109" s="151">
        <f t="shared" si="170"/>
        <v>7.6214255465031855E-2</v>
      </c>
      <c r="J109" s="151">
        <f t="shared" si="170"/>
        <v>7.5910636982065557E-2</v>
      </c>
      <c r="K109" s="151">
        <f>SUM(C109:J109)</f>
        <v>0.63572709123174953</v>
      </c>
      <c r="L109" s="106"/>
      <c r="M109" s="106"/>
      <c r="N109" s="106"/>
      <c r="O109" s="106"/>
      <c r="P109" s="106"/>
      <c r="Q109" s="106"/>
      <c r="R109" s="106"/>
      <c r="S109" s="106"/>
      <c r="V109" s="106"/>
      <c r="W109" s="106"/>
      <c r="X109" s="106"/>
      <c r="Y109" s="106"/>
      <c r="Z109" s="106"/>
      <c r="AA109" s="106"/>
      <c r="AB109" s="106"/>
      <c r="AC109" s="106"/>
    </row>
    <row r="110" spans="1:53">
      <c r="A110" s="22" t="s">
        <v>110</v>
      </c>
      <c r="B110" s="3"/>
      <c r="C110" s="3">
        <f>K108</f>
        <v>0.6964285714285714</v>
      </c>
      <c r="L110" s="106"/>
      <c r="M110" s="106"/>
      <c r="N110" s="106"/>
      <c r="O110" s="106"/>
      <c r="P110" s="106"/>
      <c r="Q110" s="106"/>
      <c r="R110" s="106"/>
      <c r="S110" s="106"/>
      <c r="V110" s="106"/>
      <c r="W110" s="106"/>
      <c r="X110" s="106"/>
      <c r="Y110" s="106"/>
      <c r="Z110" s="106"/>
      <c r="AA110" s="106"/>
      <c r="AB110" s="106"/>
      <c r="AC110" s="106"/>
    </row>
    <row r="111" spans="1:53">
      <c r="A111" s="87" t="s">
        <v>135</v>
      </c>
      <c r="B111" s="88"/>
      <c r="C111" s="88">
        <f>K109</f>
        <v>0.63572709123174953</v>
      </c>
      <c r="L111" s="106"/>
      <c r="M111" s="106"/>
      <c r="N111" s="106"/>
      <c r="O111" s="106"/>
      <c r="P111" s="106"/>
      <c r="Q111" s="106"/>
      <c r="R111" s="106"/>
      <c r="S111" s="106"/>
      <c r="V111" s="106"/>
      <c r="W111" s="106"/>
      <c r="X111" s="106"/>
      <c r="Y111" s="106"/>
      <c r="Z111" s="106"/>
      <c r="AA111" s="106"/>
      <c r="AB111" s="106"/>
      <c r="AC111" s="106"/>
    </row>
    <row r="112" spans="1:53">
      <c r="A112" s="149" t="s">
        <v>250</v>
      </c>
      <c r="L112" s="106"/>
      <c r="M112" s="106"/>
      <c r="N112" s="106"/>
      <c r="O112" s="106"/>
      <c r="P112" s="106"/>
      <c r="Q112" s="106"/>
      <c r="R112" s="106"/>
      <c r="S112" s="106"/>
      <c r="V112" s="106"/>
      <c r="W112" s="106"/>
      <c r="X112" s="106"/>
      <c r="Y112" s="106"/>
      <c r="Z112" s="106"/>
      <c r="AA112" s="106"/>
      <c r="AB112" s="106"/>
      <c r="AC112" s="106"/>
    </row>
    <row r="113" spans="1:46">
      <c r="A113" s="150" t="s">
        <v>131</v>
      </c>
      <c r="B113" s="151"/>
      <c r="C113" s="151">
        <f>AT96</f>
        <v>5.0909090909090908</v>
      </c>
      <c r="D113" s="151">
        <f t="shared" ref="D113:D114" si="171">AU96</f>
        <v>4.2727272727272725</v>
      </c>
      <c r="E113" s="151">
        <f t="shared" ref="E113:E114" si="172">AV96</f>
        <v>4.125</v>
      </c>
      <c r="F113" s="151">
        <f t="shared" ref="F113:F114" si="173">AW96</f>
        <v>4.2</v>
      </c>
      <c r="G113" s="151">
        <f t="shared" ref="G113:G114" si="174">AX96</f>
        <v>4.2222222222222223</v>
      </c>
      <c r="H113" s="151">
        <f t="shared" ref="H113:H114" si="175">AY96</f>
        <v>3.1666666666666665</v>
      </c>
      <c r="I113" s="151">
        <f t="shared" ref="I113:I114" si="176">AZ96</f>
        <v>4.666666666666667</v>
      </c>
      <c r="J113" s="151">
        <f t="shared" ref="J113:J114" si="177">BA96</f>
        <v>5.5</v>
      </c>
      <c r="L113" s="106"/>
      <c r="M113" s="106"/>
      <c r="N113" s="106"/>
      <c r="O113" s="106"/>
      <c r="P113" s="106"/>
      <c r="Q113" s="106"/>
      <c r="R113" s="106"/>
      <c r="S113" s="106"/>
      <c r="V113" s="106"/>
      <c r="W113" s="106"/>
      <c r="X113" s="106"/>
      <c r="Y113" s="106"/>
      <c r="Z113" s="106"/>
      <c r="AA113" s="106"/>
      <c r="AB113" s="106"/>
      <c r="AC113" s="106"/>
    </row>
    <row r="114" spans="1:46">
      <c r="A114" s="150" t="s">
        <v>132</v>
      </c>
      <c r="B114" s="151"/>
      <c r="C114" s="151">
        <f>AT97</f>
        <v>0.70064904974537257</v>
      </c>
      <c r="D114" s="151">
        <f t="shared" si="171"/>
        <v>1.1037127426019049</v>
      </c>
      <c r="E114" s="151">
        <f t="shared" si="172"/>
        <v>1.5526475085202969</v>
      </c>
      <c r="F114" s="151">
        <f t="shared" si="173"/>
        <v>1.6865480854231354</v>
      </c>
      <c r="G114" s="151">
        <f t="shared" si="174"/>
        <v>1.5634719199411427</v>
      </c>
      <c r="H114" s="151">
        <f t="shared" si="175"/>
        <v>1.4719601443879746</v>
      </c>
      <c r="I114" s="151">
        <f t="shared" si="176"/>
        <v>1.5055453054181624</v>
      </c>
      <c r="J114" s="151">
        <f t="shared" si="177"/>
        <v>2.0138409955990952</v>
      </c>
      <c r="L114" s="106"/>
      <c r="M114" s="106"/>
      <c r="N114" s="106"/>
      <c r="O114" s="106"/>
      <c r="P114" s="106"/>
      <c r="Q114" s="106"/>
      <c r="R114" s="106"/>
      <c r="S114" s="106"/>
      <c r="V114" s="106"/>
      <c r="W114" s="106"/>
      <c r="X114" s="106"/>
      <c r="Y114" s="106"/>
      <c r="Z114" s="106"/>
      <c r="AA114" s="106"/>
      <c r="AB114" s="106"/>
      <c r="AC114" s="106"/>
    </row>
    <row r="115" spans="1:46">
      <c r="A115" s="150" t="s">
        <v>109</v>
      </c>
      <c r="B115" s="151"/>
      <c r="C115" s="151">
        <f>C113/7</f>
        <v>0.72727272727272729</v>
      </c>
      <c r="D115" s="151">
        <f t="shared" ref="D115:J115" si="178">D113/7</f>
        <v>0.61038961038961037</v>
      </c>
      <c r="E115" s="151">
        <f t="shared" si="178"/>
        <v>0.5892857142857143</v>
      </c>
      <c r="F115" s="151">
        <f t="shared" si="178"/>
        <v>0.6</v>
      </c>
      <c r="G115" s="151">
        <f t="shared" si="178"/>
        <v>0.60317460317460314</v>
      </c>
      <c r="H115" s="151">
        <f t="shared" si="178"/>
        <v>0.45238095238095238</v>
      </c>
      <c r="I115" s="151">
        <f t="shared" si="178"/>
        <v>0.66666666666666674</v>
      </c>
      <c r="J115" s="151">
        <f t="shared" si="178"/>
        <v>0.7857142857142857</v>
      </c>
      <c r="L115" s="106"/>
      <c r="M115" s="106"/>
      <c r="N115" s="106"/>
      <c r="O115" s="106"/>
      <c r="P115" s="106"/>
      <c r="Q115" s="106"/>
      <c r="R115" s="106"/>
      <c r="S115" s="106"/>
      <c r="V115" s="106"/>
      <c r="W115" s="106"/>
      <c r="X115" s="106"/>
      <c r="Y115" s="106"/>
      <c r="Z115" s="106"/>
      <c r="AA115" s="106"/>
      <c r="AB115" s="106"/>
      <c r="AC115" s="106"/>
    </row>
    <row r="116" spans="1:46">
      <c r="A116" s="150" t="s">
        <v>158</v>
      </c>
      <c r="B116" s="151"/>
      <c r="C116" s="151">
        <f>C115*C$2</f>
        <v>9.0909090909090912E-2</v>
      </c>
      <c r="D116" s="151">
        <f>D115*D$2</f>
        <v>2.5432900432900432E-2</v>
      </c>
      <c r="E116" s="151">
        <f>E115*E$2</f>
        <v>0.12276785714285716</v>
      </c>
      <c r="F116" s="151">
        <f t="shared" ref="F116:J116" si="179">F115*F$2</f>
        <v>9.9999999999999992E-2</v>
      </c>
      <c r="G116" s="151">
        <f t="shared" si="179"/>
        <v>0.12566137566137567</v>
      </c>
      <c r="H116" s="151">
        <f t="shared" si="179"/>
        <v>3.7698412698412696E-2</v>
      </c>
      <c r="I116" s="151">
        <f t="shared" si="179"/>
        <v>0.11111111111111112</v>
      </c>
      <c r="J116" s="151">
        <f t="shared" si="179"/>
        <v>6.5476190476190466E-2</v>
      </c>
      <c r="K116" s="151">
        <f>SUM(C116:J116)</f>
        <v>0.67905693843193848</v>
      </c>
      <c r="L116" s="106"/>
      <c r="M116" s="106"/>
      <c r="N116" s="106"/>
      <c r="O116" s="106"/>
      <c r="P116" s="106"/>
      <c r="Q116" s="106"/>
      <c r="R116" s="106"/>
      <c r="S116" s="106"/>
      <c r="V116" s="106"/>
      <c r="W116" s="106"/>
      <c r="X116" s="106"/>
      <c r="Y116" s="106"/>
      <c r="Z116" s="106"/>
      <c r="AA116" s="106"/>
      <c r="AB116" s="106"/>
      <c r="AC116" s="106"/>
    </row>
    <row r="117" spans="1:46">
      <c r="A117" s="150" t="s">
        <v>193</v>
      </c>
      <c r="B117" s="151"/>
      <c r="C117" s="151">
        <f>C115*C$3</f>
        <v>8.687815478329311E-2</v>
      </c>
      <c r="D117" s="151">
        <f t="shared" ref="D117:J117" si="180">D115*D$3</f>
        <v>6.1692662692098041E-2</v>
      </c>
      <c r="E117" s="151">
        <f t="shared" si="180"/>
        <v>0.11265805235137533</v>
      </c>
      <c r="F117" s="151">
        <f t="shared" si="180"/>
        <v>5.6849520045172214E-2</v>
      </c>
      <c r="G117" s="151">
        <f t="shared" si="180"/>
        <v>0.10373343013094566</v>
      </c>
      <c r="H117" s="151">
        <f t="shared" si="180"/>
        <v>4.6877369524885047E-2</v>
      </c>
      <c r="I117" s="151">
        <f t="shared" si="180"/>
        <v>8.3686241294936944E-2</v>
      </c>
      <c r="J117" s="151">
        <f t="shared" si="180"/>
        <v>7.2610174504584443E-2</v>
      </c>
      <c r="K117" s="151">
        <f>SUM(C117:J117)</f>
        <v>0.62498560532729075</v>
      </c>
      <c r="L117" s="106"/>
      <c r="M117" s="106"/>
      <c r="N117" s="106"/>
      <c r="O117" s="106"/>
      <c r="P117" s="106"/>
      <c r="Q117" s="106"/>
      <c r="R117" s="106"/>
      <c r="S117" s="106"/>
      <c r="V117" s="106"/>
      <c r="W117" s="106"/>
      <c r="X117" s="106"/>
      <c r="Y117" s="106"/>
      <c r="Z117" s="106"/>
      <c r="AA117" s="106"/>
      <c r="AB117" s="106"/>
      <c r="AC117" s="106"/>
    </row>
    <row r="118" spans="1:46">
      <c r="A118" s="22" t="s">
        <v>110</v>
      </c>
      <c r="B118" s="3"/>
      <c r="C118" s="3">
        <f>K116</f>
        <v>0.67905693843193848</v>
      </c>
      <c r="L118" s="106"/>
      <c r="M118" s="106"/>
      <c r="N118" s="106"/>
      <c r="O118" s="106"/>
      <c r="P118" s="106"/>
      <c r="Q118" s="106"/>
      <c r="R118" s="106"/>
      <c r="S118" s="106"/>
      <c r="V118" s="106"/>
      <c r="W118" s="106"/>
      <c r="X118" s="106"/>
      <c r="Y118" s="106"/>
      <c r="Z118" s="106"/>
      <c r="AA118" s="106"/>
      <c r="AB118" s="106"/>
      <c r="AC118" s="106"/>
    </row>
    <row r="119" spans="1:46">
      <c r="A119" s="87" t="s">
        <v>135</v>
      </c>
      <c r="B119" s="88"/>
      <c r="C119" s="88">
        <f>K117</f>
        <v>0.62498560532729075</v>
      </c>
      <c r="L119" s="106"/>
      <c r="M119" s="106"/>
      <c r="N119" s="106"/>
      <c r="O119" s="106"/>
      <c r="P119" s="106"/>
      <c r="Q119" s="106"/>
      <c r="R119" s="106"/>
      <c r="S119" s="106"/>
      <c r="V119" s="106"/>
      <c r="W119" s="106"/>
      <c r="X119" s="106"/>
      <c r="Y119" s="106"/>
      <c r="Z119" s="106"/>
      <c r="AA119" s="106"/>
      <c r="AB119" s="106"/>
      <c r="AC119" s="106"/>
    </row>
    <row r="120" spans="1:46">
      <c r="A120" s="87"/>
      <c r="B120" s="88"/>
      <c r="C120" s="88"/>
      <c r="L120" s="106"/>
      <c r="M120" s="106"/>
      <c r="N120" s="106"/>
      <c r="O120" s="106"/>
      <c r="P120" s="106"/>
      <c r="Q120" s="106"/>
      <c r="R120" s="106"/>
      <c r="S120" s="106"/>
      <c r="V120" s="106"/>
      <c r="W120" s="106"/>
      <c r="X120" s="106"/>
      <c r="Y120" s="106"/>
      <c r="Z120" s="106"/>
      <c r="AA120" s="106"/>
      <c r="AB120" s="106"/>
      <c r="AC120" s="106"/>
    </row>
    <row r="121" spans="1:46">
      <c r="L121" s="106"/>
      <c r="M121" s="106"/>
      <c r="N121" s="106"/>
      <c r="O121" s="106"/>
      <c r="P121" s="106"/>
      <c r="Q121" s="106"/>
      <c r="R121" s="106"/>
      <c r="S121" s="106"/>
      <c r="V121" s="106"/>
      <c r="W121" s="106"/>
      <c r="X121" s="106"/>
      <c r="Y121" s="106"/>
      <c r="Z121" s="106"/>
      <c r="AA121" s="106"/>
      <c r="AB121" s="106"/>
      <c r="AC121" s="106"/>
    </row>
    <row r="122" spans="1:46">
      <c r="A122" t="s">
        <v>115</v>
      </c>
      <c r="B122" t="s">
        <v>95</v>
      </c>
      <c r="C122">
        <v>16</v>
      </c>
      <c r="D122">
        <v>16</v>
      </c>
      <c r="E122">
        <v>16</v>
      </c>
      <c r="F122">
        <v>16</v>
      </c>
      <c r="G122">
        <v>16</v>
      </c>
      <c r="H122">
        <v>16</v>
      </c>
      <c r="I122">
        <v>16</v>
      </c>
      <c r="J122">
        <v>16</v>
      </c>
      <c r="L122" s="49"/>
      <c r="T122" s="49"/>
      <c r="U122" s="49"/>
      <c r="V122" s="49"/>
      <c r="AD122" s="49"/>
      <c r="AL122" t="s">
        <v>103</v>
      </c>
      <c r="AT122" t="s">
        <v>197</v>
      </c>
    </row>
    <row r="123" spans="1:46">
      <c r="C123" s="23">
        <v>5</v>
      </c>
      <c r="D123" s="24">
        <v>6</v>
      </c>
      <c r="E123" s="24">
        <v>6</v>
      </c>
      <c r="F123" s="24">
        <v>6</v>
      </c>
      <c r="G123" s="24">
        <v>5</v>
      </c>
      <c r="H123" s="24">
        <v>4</v>
      </c>
      <c r="I123" s="24">
        <v>4</v>
      </c>
      <c r="J123" s="25">
        <v>3</v>
      </c>
      <c r="L123" s="19">
        <v>0</v>
      </c>
      <c r="T123" s="19"/>
      <c r="U123" s="19"/>
      <c r="V123" s="19">
        <v>1</v>
      </c>
      <c r="AD123" s="19">
        <v>0</v>
      </c>
      <c r="AL123" s="19">
        <v>1</v>
      </c>
      <c r="AT123" s="19">
        <v>0</v>
      </c>
    </row>
    <row r="124" spans="1:46">
      <c r="C124" s="16">
        <v>3</v>
      </c>
      <c r="D124" s="17">
        <v>6</v>
      </c>
      <c r="E124" s="17">
        <v>7</v>
      </c>
      <c r="F124" s="17">
        <v>7</v>
      </c>
      <c r="G124" s="17">
        <v>6</v>
      </c>
      <c r="H124" s="17" t="s">
        <v>105</v>
      </c>
      <c r="I124" s="17">
        <v>5</v>
      </c>
      <c r="J124" s="18">
        <v>7</v>
      </c>
      <c r="L124" s="19">
        <v>0</v>
      </c>
      <c r="T124" s="19"/>
      <c r="U124" s="19"/>
      <c r="V124" s="19">
        <v>0</v>
      </c>
      <c r="AD124" s="19">
        <v>1</v>
      </c>
      <c r="AL124" s="19">
        <v>1</v>
      </c>
      <c r="AT124" s="19">
        <v>0</v>
      </c>
    </row>
    <row r="125" spans="1:46">
      <c r="C125" s="16">
        <v>3</v>
      </c>
      <c r="D125" s="17">
        <v>3</v>
      </c>
      <c r="E125" s="17" t="s">
        <v>133</v>
      </c>
      <c r="F125" s="17">
        <v>5</v>
      </c>
      <c r="G125" s="17">
        <v>3</v>
      </c>
      <c r="H125" s="17">
        <v>4</v>
      </c>
      <c r="I125" s="17">
        <v>5</v>
      </c>
      <c r="J125" s="18">
        <v>5</v>
      </c>
      <c r="L125" s="19">
        <v>1</v>
      </c>
      <c r="T125" s="19"/>
      <c r="U125" s="19"/>
      <c r="V125" s="19">
        <v>0</v>
      </c>
      <c r="AD125" s="19">
        <v>0</v>
      </c>
      <c r="AL125" s="19">
        <v>1</v>
      </c>
      <c r="AT125" s="19">
        <v>0</v>
      </c>
    </row>
    <row r="126" spans="1:46">
      <c r="C126" s="16">
        <v>5</v>
      </c>
      <c r="D126" s="17">
        <v>4</v>
      </c>
      <c r="E126" s="17">
        <v>2</v>
      </c>
      <c r="F126" s="17">
        <v>5</v>
      </c>
      <c r="G126" s="17">
        <v>3</v>
      </c>
      <c r="H126" s="17">
        <v>6</v>
      </c>
      <c r="I126" s="17" t="s">
        <v>106</v>
      </c>
      <c r="J126" s="18">
        <v>6</v>
      </c>
      <c r="L126" s="19">
        <v>1</v>
      </c>
      <c r="T126" s="19" t="s">
        <v>104</v>
      </c>
      <c r="U126" s="19"/>
      <c r="V126" s="19">
        <v>0</v>
      </c>
      <c r="AD126" s="19">
        <v>0</v>
      </c>
      <c r="AL126" s="19">
        <v>0</v>
      </c>
      <c r="AT126" s="19">
        <v>1</v>
      </c>
    </row>
    <row r="127" spans="1:46">
      <c r="C127" s="16">
        <v>7</v>
      </c>
      <c r="D127" s="17">
        <v>3</v>
      </c>
      <c r="E127" s="17">
        <v>3</v>
      </c>
      <c r="F127" s="17">
        <v>6</v>
      </c>
      <c r="G127" s="17">
        <v>5</v>
      </c>
      <c r="H127" s="17">
        <v>7</v>
      </c>
      <c r="I127" s="17">
        <v>5</v>
      </c>
      <c r="J127" s="18">
        <v>6</v>
      </c>
      <c r="L127" s="19">
        <v>1</v>
      </c>
      <c r="T127" s="19"/>
      <c r="U127" s="19" t="s">
        <v>104</v>
      </c>
      <c r="V127" s="19">
        <v>0</v>
      </c>
      <c r="AD127" s="19">
        <v>0</v>
      </c>
      <c r="AL127" s="19">
        <v>0</v>
      </c>
      <c r="AT127" s="19">
        <v>1</v>
      </c>
    </row>
    <row r="128" spans="1:46">
      <c r="C128" s="16">
        <v>5</v>
      </c>
      <c r="D128" s="17">
        <v>5</v>
      </c>
      <c r="E128" s="17" t="s">
        <v>106</v>
      </c>
      <c r="F128" s="17">
        <v>7</v>
      </c>
      <c r="G128" s="17">
        <v>2</v>
      </c>
      <c r="H128" s="17" t="s">
        <v>106</v>
      </c>
      <c r="I128" s="17" t="s">
        <v>106</v>
      </c>
      <c r="J128" s="18">
        <v>7</v>
      </c>
      <c r="L128" s="19">
        <v>1</v>
      </c>
      <c r="T128" s="19"/>
      <c r="U128" s="19"/>
      <c r="V128" s="19">
        <v>0</v>
      </c>
      <c r="AD128" s="19">
        <v>0</v>
      </c>
      <c r="AL128" s="19">
        <v>0</v>
      </c>
      <c r="AT128" s="19">
        <v>1</v>
      </c>
    </row>
    <row r="129" spans="1:53">
      <c r="C129" s="16">
        <v>2</v>
      </c>
      <c r="D129" s="17">
        <v>1</v>
      </c>
      <c r="E129" s="17">
        <v>4</v>
      </c>
      <c r="F129" s="17">
        <v>7</v>
      </c>
      <c r="G129" s="17">
        <v>3</v>
      </c>
      <c r="H129" s="17">
        <v>5</v>
      </c>
      <c r="I129" s="17">
        <v>4</v>
      </c>
      <c r="J129" s="18">
        <v>7</v>
      </c>
      <c r="L129" s="19">
        <v>1</v>
      </c>
      <c r="T129" s="19"/>
      <c r="U129" s="19"/>
      <c r="V129" s="19">
        <v>0</v>
      </c>
      <c r="AD129" s="19">
        <v>0</v>
      </c>
      <c r="AL129" s="19">
        <v>0</v>
      </c>
      <c r="AT129" s="19">
        <v>1</v>
      </c>
    </row>
    <row r="130" spans="1:53">
      <c r="C130" s="16">
        <v>3</v>
      </c>
      <c r="D130" s="17">
        <v>3</v>
      </c>
      <c r="E130" s="17">
        <v>2</v>
      </c>
      <c r="F130" s="17">
        <v>2</v>
      </c>
      <c r="G130" s="17">
        <v>2</v>
      </c>
      <c r="H130" s="17">
        <v>2</v>
      </c>
      <c r="I130" s="17" t="s">
        <v>105</v>
      </c>
      <c r="J130" s="18" t="s">
        <v>105</v>
      </c>
      <c r="L130" s="19">
        <v>0</v>
      </c>
      <c r="T130" s="19"/>
      <c r="U130" s="19"/>
      <c r="V130" s="19">
        <v>0</v>
      </c>
      <c r="AD130" s="19">
        <v>1</v>
      </c>
      <c r="AL130" s="19">
        <v>0</v>
      </c>
      <c r="AT130" s="19">
        <v>1</v>
      </c>
    </row>
    <row r="131" spans="1:53">
      <c r="C131" s="16">
        <v>5</v>
      </c>
      <c r="D131" s="17">
        <v>6</v>
      </c>
      <c r="E131" s="17">
        <v>3</v>
      </c>
      <c r="F131" s="17">
        <v>5</v>
      </c>
      <c r="G131" s="17">
        <v>4</v>
      </c>
      <c r="H131" s="17">
        <v>2</v>
      </c>
      <c r="I131" s="17">
        <v>2</v>
      </c>
      <c r="J131" s="18">
        <v>5</v>
      </c>
      <c r="L131" s="19">
        <v>0</v>
      </c>
      <c r="T131" s="19"/>
      <c r="U131" s="19"/>
      <c r="V131" s="19">
        <v>1</v>
      </c>
      <c r="AD131" s="19">
        <v>0</v>
      </c>
      <c r="AL131" s="19">
        <v>0</v>
      </c>
      <c r="AT131" s="19">
        <v>1</v>
      </c>
    </row>
    <row r="132" spans="1:53">
      <c r="C132" s="16">
        <v>5</v>
      </c>
      <c r="D132" s="17">
        <v>2</v>
      </c>
      <c r="E132" s="17">
        <v>1</v>
      </c>
      <c r="F132" s="17">
        <v>1</v>
      </c>
      <c r="G132" s="17">
        <v>2</v>
      </c>
      <c r="H132" s="17">
        <v>1</v>
      </c>
      <c r="I132" s="17">
        <v>3</v>
      </c>
      <c r="J132" s="18">
        <v>6</v>
      </c>
      <c r="L132" s="19">
        <v>0</v>
      </c>
      <c r="T132" s="19"/>
      <c r="U132" s="19"/>
      <c r="V132" s="19">
        <v>1</v>
      </c>
      <c r="AD132" s="19">
        <v>0</v>
      </c>
      <c r="AL132" s="19">
        <v>0</v>
      </c>
      <c r="AT132" s="19">
        <v>1</v>
      </c>
    </row>
    <row r="133" spans="1:53">
      <c r="C133" s="16">
        <v>5</v>
      </c>
      <c r="D133" s="17">
        <v>4</v>
      </c>
      <c r="E133" s="17">
        <v>2</v>
      </c>
      <c r="F133" s="17">
        <v>5</v>
      </c>
      <c r="G133" s="17">
        <v>2</v>
      </c>
      <c r="H133" s="17">
        <v>2</v>
      </c>
      <c r="I133" s="17" t="s">
        <v>105</v>
      </c>
      <c r="J133" s="18">
        <v>6</v>
      </c>
      <c r="L133" s="19">
        <v>1</v>
      </c>
      <c r="T133" s="19"/>
      <c r="U133" s="19"/>
      <c r="V133" s="19">
        <v>0</v>
      </c>
      <c r="AD133" s="19">
        <v>0</v>
      </c>
      <c r="AL133" s="19">
        <v>0</v>
      </c>
      <c r="AT133" s="19">
        <v>1</v>
      </c>
    </row>
    <row r="134" spans="1:53">
      <c r="C134" s="16">
        <v>5</v>
      </c>
      <c r="D134" s="17">
        <v>6</v>
      </c>
      <c r="E134" s="17" t="s">
        <v>119</v>
      </c>
      <c r="F134" s="17">
        <v>7</v>
      </c>
      <c r="G134" s="17">
        <v>3</v>
      </c>
      <c r="H134" s="17"/>
      <c r="I134" s="17">
        <v>1</v>
      </c>
      <c r="J134" s="18">
        <v>7</v>
      </c>
      <c r="L134" s="19">
        <v>1</v>
      </c>
      <c r="T134" s="19" t="s">
        <v>104</v>
      </c>
      <c r="U134" s="19" t="s">
        <v>104</v>
      </c>
      <c r="V134" s="19">
        <v>0</v>
      </c>
      <c r="AD134" s="19">
        <v>0</v>
      </c>
      <c r="AL134" s="19">
        <v>0</v>
      </c>
      <c r="AT134" s="19">
        <v>1</v>
      </c>
    </row>
    <row r="135" spans="1:53">
      <c r="C135" s="16">
        <v>2</v>
      </c>
      <c r="D135" s="17">
        <v>6</v>
      </c>
      <c r="E135" s="17">
        <v>1</v>
      </c>
      <c r="F135" s="17" t="s">
        <v>106</v>
      </c>
      <c r="G135" s="17">
        <v>6</v>
      </c>
      <c r="H135" s="17" t="s">
        <v>105</v>
      </c>
      <c r="I135" s="17" t="s">
        <v>105</v>
      </c>
      <c r="J135" s="18">
        <v>7</v>
      </c>
      <c r="L135" s="19">
        <v>0</v>
      </c>
      <c r="T135" s="19" t="s">
        <v>104</v>
      </c>
      <c r="U135" s="19"/>
      <c r="V135" s="19">
        <v>0</v>
      </c>
      <c r="AD135" s="19">
        <v>0</v>
      </c>
      <c r="AL135" s="19">
        <v>0</v>
      </c>
      <c r="AT135" s="19">
        <v>1</v>
      </c>
    </row>
    <row r="136" spans="1:53">
      <c r="C136" s="16">
        <v>5</v>
      </c>
      <c r="D136" s="17">
        <v>4</v>
      </c>
      <c r="E136" s="17">
        <v>4</v>
      </c>
      <c r="F136" s="17">
        <v>6</v>
      </c>
      <c r="G136" s="17">
        <v>5</v>
      </c>
      <c r="H136" s="17">
        <v>3</v>
      </c>
      <c r="I136" s="17">
        <v>5</v>
      </c>
      <c r="J136" s="18">
        <v>5</v>
      </c>
      <c r="L136" s="19">
        <v>0</v>
      </c>
      <c r="T136" s="19"/>
      <c r="U136" s="19"/>
      <c r="V136" s="19">
        <v>0</v>
      </c>
      <c r="AD136" s="19">
        <v>0</v>
      </c>
      <c r="AL136" s="19">
        <v>0</v>
      </c>
      <c r="AT136" s="19">
        <v>1</v>
      </c>
    </row>
    <row r="137" spans="1:53">
      <c r="C137" s="16">
        <v>5</v>
      </c>
      <c r="D137" s="17">
        <v>5</v>
      </c>
      <c r="E137" s="17">
        <v>4</v>
      </c>
      <c r="F137" s="17">
        <v>6</v>
      </c>
      <c r="G137" s="17">
        <v>5</v>
      </c>
      <c r="H137" s="17">
        <v>3</v>
      </c>
      <c r="I137" s="17">
        <v>4</v>
      </c>
      <c r="J137" s="18">
        <v>7</v>
      </c>
      <c r="L137" s="19">
        <v>1</v>
      </c>
      <c r="T137" s="19" t="s">
        <v>104</v>
      </c>
      <c r="U137" s="19"/>
      <c r="V137" s="19">
        <v>0</v>
      </c>
      <c r="AD137" s="19">
        <v>0</v>
      </c>
      <c r="AL137" s="19">
        <v>0</v>
      </c>
      <c r="AT137" s="19">
        <v>1</v>
      </c>
    </row>
    <row r="138" spans="1:53" ht="15" thickBot="1">
      <c r="C138" s="31">
        <v>6</v>
      </c>
      <c r="D138" s="32" t="s">
        <v>105</v>
      </c>
      <c r="E138" s="32">
        <v>4</v>
      </c>
      <c r="F138" s="32">
        <v>4</v>
      </c>
      <c r="G138" s="32" t="s">
        <v>105</v>
      </c>
      <c r="H138" s="32" t="s">
        <v>105</v>
      </c>
      <c r="I138" s="32" t="s">
        <v>105</v>
      </c>
      <c r="J138" s="33" t="s">
        <v>105</v>
      </c>
      <c r="L138" s="127">
        <v>0</v>
      </c>
      <c r="T138" s="127"/>
      <c r="U138" s="127" t="s">
        <v>104</v>
      </c>
      <c r="V138" s="127">
        <v>0</v>
      </c>
      <c r="AD138" s="19">
        <v>0</v>
      </c>
      <c r="AL138" s="19">
        <v>0</v>
      </c>
      <c r="AT138" s="19">
        <v>1</v>
      </c>
    </row>
    <row r="139" spans="1:53" ht="16" thickTop="1" thickBot="1">
      <c r="A139" s="71" t="s">
        <v>108</v>
      </c>
      <c r="C139" s="69">
        <f>AVERAGE(C123:C138)</f>
        <v>4.4375</v>
      </c>
      <c r="D139" s="69">
        <f t="shared" ref="D139:J139" si="181">AVERAGE(D123:D138)</f>
        <v>4.2666666666666666</v>
      </c>
      <c r="E139" s="69">
        <f t="shared" si="181"/>
        <v>3.3076923076923075</v>
      </c>
      <c r="F139" s="69">
        <f t="shared" si="181"/>
        <v>5.2666666666666666</v>
      </c>
      <c r="G139" s="69">
        <f t="shared" si="181"/>
        <v>3.7333333333333334</v>
      </c>
      <c r="H139" s="69">
        <f t="shared" si="181"/>
        <v>3.5454545454545454</v>
      </c>
      <c r="I139" s="69">
        <f t="shared" si="181"/>
        <v>3.8</v>
      </c>
      <c r="J139" s="69">
        <f t="shared" si="181"/>
        <v>6</v>
      </c>
      <c r="L139" s="107" t="b">
        <f t="shared" ref="L139:L154" si="182">IF(AND($L123,C123)=TRUE,C123)</f>
        <v>0</v>
      </c>
      <c r="M139" s="108" t="b">
        <f t="shared" ref="M139:M154" si="183">IF(AND($L123,D123)=TRUE,D123)</f>
        <v>0</v>
      </c>
      <c r="N139" s="108" t="b">
        <f t="shared" ref="N139:N154" si="184">IF(AND($L123,E123)=TRUE,E123)</f>
        <v>0</v>
      </c>
      <c r="O139" s="108" t="b">
        <f t="shared" ref="O139:O154" si="185">IF(AND($L123,F123)=TRUE,F123)</f>
        <v>0</v>
      </c>
      <c r="P139" s="108" t="b">
        <f t="shared" ref="P139:P154" si="186">IF(AND($L123,G123)=TRUE,G123)</f>
        <v>0</v>
      </c>
      <c r="Q139" s="108" t="b">
        <f t="shared" ref="Q139:Q154" si="187">IF(AND($L123,H123)=TRUE,H123)</f>
        <v>0</v>
      </c>
      <c r="R139" s="108" t="b">
        <f t="shared" ref="R139:R154" si="188">IF(AND($L123,I123)=TRUE,I123)</f>
        <v>0</v>
      </c>
      <c r="S139" s="109" t="b">
        <f t="shared" ref="S139:S154" si="189">IF(AND($L123,J123)=TRUE,J123)</f>
        <v>0</v>
      </c>
      <c r="T139" s="1"/>
      <c r="U139" s="1"/>
      <c r="V139" s="107">
        <f t="shared" ref="V139:V154" si="190">IF(AND($V123,C123)=TRUE,C123)</f>
        <v>5</v>
      </c>
      <c r="W139" s="108">
        <f t="shared" ref="W139:W154" si="191">IF(AND($V123,D123)=TRUE,D123)</f>
        <v>6</v>
      </c>
      <c r="X139" s="108">
        <f t="shared" ref="X139:X154" si="192">IF(AND($V123,E123)=TRUE,E123)</f>
        <v>6</v>
      </c>
      <c r="Y139" s="108">
        <f t="shared" ref="Y139:Y154" si="193">IF(AND($V123,F123)=TRUE,F123)</f>
        <v>6</v>
      </c>
      <c r="Z139" s="108">
        <f t="shared" ref="Z139:Z154" si="194">IF(AND($V123,G123)=TRUE,G123)</f>
        <v>5</v>
      </c>
      <c r="AA139" s="108">
        <f t="shared" ref="AA139:AA154" si="195">IF(AND($V123,H123)=TRUE,H123)</f>
        <v>4</v>
      </c>
      <c r="AB139" s="108">
        <f t="shared" ref="AB139:AB154" si="196">IF(AND($V123,I123)=TRUE,I123)</f>
        <v>4</v>
      </c>
      <c r="AC139" s="109">
        <f t="shared" ref="AC139:AC154" si="197">IF(AND($V123,J123)=TRUE,J123)</f>
        <v>3</v>
      </c>
      <c r="AD139" s="108" t="b">
        <f t="shared" ref="AD139:AD154" si="198">IF(AND($AD123,$C123)=TRUE,$C123)</f>
        <v>0</v>
      </c>
      <c r="AE139" s="108" t="b">
        <f t="shared" ref="AE139:AE154" si="199">IF(AND($AD123,D123)=TRUE,D123)</f>
        <v>0</v>
      </c>
      <c r="AF139" s="108" t="b">
        <f t="shared" ref="AF139:AF154" si="200">IF(AND($AD123,E123)=TRUE,E123)</f>
        <v>0</v>
      </c>
      <c r="AG139" s="108" t="b">
        <f t="shared" ref="AG139:AG154" si="201">IF(AND($AD123,F123)=TRUE,F123)</f>
        <v>0</v>
      </c>
      <c r="AH139" s="108" t="b">
        <f t="shared" ref="AH139:AH154" si="202">IF(AND($AD123,G123)=TRUE,G123)</f>
        <v>0</v>
      </c>
      <c r="AI139" s="108" t="b">
        <f t="shared" ref="AI139:AI154" si="203">IF(AND($AD123,H123)=TRUE,H123)</f>
        <v>0</v>
      </c>
      <c r="AJ139" s="108" t="b">
        <f t="shared" ref="AJ139:AJ154" si="204">IF(AND($AD123,I123)=TRUE,I123)</f>
        <v>0</v>
      </c>
      <c r="AK139" s="108" t="b">
        <f t="shared" ref="AK139:AK154" si="205">IF(AND($AD123,J123)=TRUE,J123)</f>
        <v>0</v>
      </c>
      <c r="AL139" s="141">
        <f>IF(AND($AL124,C124)=TRUE,C124)</f>
        <v>3</v>
      </c>
      <c r="AM139" s="139">
        <f t="shared" ref="AM139:AM153" si="206">IF(AND($AL124,D124)=TRUE,D124)</f>
        <v>6</v>
      </c>
      <c r="AN139" s="139">
        <f t="shared" ref="AN139:AN153" si="207">IF(AND($AL124,E124)=TRUE,E124)</f>
        <v>7</v>
      </c>
      <c r="AO139" s="139">
        <f t="shared" ref="AO139:AO153" si="208">IF(AND($AL124,F124)=TRUE,F124)</f>
        <v>7</v>
      </c>
      <c r="AP139" s="139">
        <f t="shared" ref="AP139:AP153" si="209">IF(AND($AL124,G124)=TRUE,G124)</f>
        <v>6</v>
      </c>
      <c r="AQ139" s="139" t="str">
        <f t="shared" ref="AQ139:AQ153" si="210">IF(AND($AL124,H124)=TRUE,H124)</f>
        <v>weiß nicht</v>
      </c>
      <c r="AR139" s="139">
        <f t="shared" ref="AR139:AR153" si="211">IF(AND($AL124,I124)=TRUE,I124)</f>
        <v>5</v>
      </c>
      <c r="AS139" s="140">
        <f t="shared" ref="AS139:AS153" si="212">IF(AND($AL124,J124)=TRUE,J124)</f>
        <v>7</v>
      </c>
      <c r="AT139" s="141" t="b">
        <f>IF(AND($AT124,C124)=TRUE,C124)</f>
        <v>0</v>
      </c>
      <c r="AU139" s="139" t="b">
        <f t="shared" ref="AU139:AU153" si="213">IF(AND($AT124,D124)=TRUE,D124)</f>
        <v>0</v>
      </c>
      <c r="AV139" s="139" t="b">
        <f t="shared" ref="AV139:AV153" si="214">IF(AND($AT124,E124)=TRUE,E124)</f>
        <v>0</v>
      </c>
      <c r="AW139" s="139" t="b">
        <f t="shared" ref="AW139:AW153" si="215">IF(AND($AT124,F124)=TRUE,F124)</f>
        <v>0</v>
      </c>
      <c r="AX139" s="139" t="b">
        <f t="shared" ref="AX139:AX153" si="216">IF(AND($AT124,G124)=TRUE,G124)</f>
        <v>0</v>
      </c>
      <c r="AY139" s="139" t="b">
        <f t="shared" ref="AY139:AY153" si="217">IF(AND($AT124,H124)=TRUE,H124)</f>
        <v>0</v>
      </c>
      <c r="AZ139" s="139" t="b">
        <f t="shared" ref="AZ139:AZ153" si="218">IF(AND($AT124,I124)=TRUE,I124)</f>
        <v>0</v>
      </c>
      <c r="BA139" s="140" t="b">
        <f t="shared" ref="BA139:BA153" si="219">IF(AND($AT124,J124)=TRUE,J124)</f>
        <v>0</v>
      </c>
    </row>
    <row r="140" spans="1:53" ht="16" thickTop="1" thickBot="1">
      <c r="A140" s="71" t="s">
        <v>136</v>
      </c>
      <c r="C140" s="70">
        <f>STDEV(C123:C138)</f>
        <v>1.4127396551853895</v>
      </c>
      <c r="D140" s="70">
        <f t="shared" ref="D140:J140" si="220">STDEV(D123:D138)</f>
        <v>1.6242214252050853</v>
      </c>
      <c r="E140" s="70">
        <f t="shared" si="220"/>
        <v>1.7974340685458343</v>
      </c>
      <c r="F140" s="70">
        <f t="shared" si="220"/>
        <v>1.7915143899851349</v>
      </c>
      <c r="G140" s="70">
        <f t="shared" si="220"/>
        <v>1.4864467059144131</v>
      </c>
      <c r="H140" s="70">
        <f t="shared" si="220"/>
        <v>1.8635254955935729</v>
      </c>
      <c r="I140" s="70">
        <f t="shared" si="220"/>
        <v>1.3984117975602017</v>
      </c>
      <c r="J140" s="70">
        <f t="shared" si="220"/>
        <v>1.1766968108291043</v>
      </c>
      <c r="L140" s="110" t="b">
        <f t="shared" si="182"/>
        <v>0</v>
      </c>
      <c r="M140" s="106" t="b">
        <f t="shared" si="183"/>
        <v>0</v>
      </c>
      <c r="N140" s="106" t="b">
        <f t="shared" si="184"/>
        <v>0</v>
      </c>
      <c r="O140" s="106" t="b">
        <f t="shared" si="185"/>
        <v>0</v>
      </c>
      <c r="P140" s="106" t="b">
        <f t="shared" si="186"/>
        <v>0</v>
      </c>
      <c r="Q140" s="106" t="b">
        <f t="shared" si="187"/>
        <v>0</v>
      </c>
      <c r="R140" s="106" t="b">
        <f t="shared" si="188"/>
        <v>0</v>
      </c>
      <c r="S140" s="111" t="b">
        <f t="shared" si="189"/>
        <v>0</v>
      </c>
      <c r="T140" s="1"/>
      <c r="U140" s="1"/>
      <c r="V140" s="110" t="b">
        <f t="shared" si="190"/>
        <v>0</v>
      </c>
      <c r="W140" s="106" t="b">
        <f t="shared" si="191"/>
        <v>0</v>
      </c>
      <c r="X140" s="106" t="b">
        <f t="shared" si="192"/>
        <v>0</v>
      </c>
      <c r="Y140" s="106" t="b">
        <f t="shared" si="193"/>
        <v>0</v>
      </c>
      <c r="Z140" s="106" t="b">
        <f t="shared" si="194"/>
        <v>0</v>
      </c>
      <c r="AA140" s="106" t="b">
        <f t="shared" si="195"/>
        <v>0</v>
      </c>
      <c r="AB140" s="106" t="b">
        <f t="shared" si="196"/>
        <v>0</v>
      </c>
      <c r="AC140" s="111" t="b">
        <f t="shared" si="197"/>
        <v>0</v>
      </c>
      <c r="AD140" s="108">
        <f t="shared" si="198"/>
        <v>3</v>
      </c>
      <c r="AE140" s="108">
        <f t="shared" si="199"/>
        <v>6</v>
      </c>
      <c r="AF140" s="108">
        <f t="shared" si="200"/>
        <v>7</v>
      </c>
      <c r="AG140" s="108">
        <f t="shared" si="201"/>
        <v>7</v>
      </c>
      <c r="AH140" s="108">
        <f t="shared" si="202"/>
        <v>6</v>
      </c>
      <c r="AI140" s="108" t="str">
        <f t="shared" si="203"/>
        <v>weiß nicht</v>
      </c>
      <c r="AJ140" s="108">
        <f t="shared" si="204"/>
        <v>5</v>
      </c>
      <c r="AK140" s="108">
        <f t="shared" si="205"/>
        <v>7</v>
      </c>
      <c r="AL140" s="141">
        <f t="shared" ref="AL140:AL153" si="221">IF(AND($AL125,C125)=TRUE,C125)</f>
        <v>3</v>
      </c>
      <c r="AM140" s="142">
        <f t="shared" si="206"/>
        <v>3</v>
      </c>
      <c r="AN140" s="142" t="str">
        <f t="shared" si="207"/>
        <v>weiß nicht (keine korrekten Daten)</v>
      </c>
      <c r="AO140" s="142">
        <f t="shared" si="208"/>
        <v>5</v>
      </c>
      <c r="AP140" s="142">
        <f t="shared" si="209"/>
        <v>3</v>
      </c>
      <c r="AQ140" s="142">
        <f t="shared" si="210"/>
        <v>4</v>
      </c>
      <c r="AR140" s="142">
        <f t="shared" si="211"/>
        <v>5</v>
      </c>
      <c r="AS140" s="143">
        <f t="shared" si="212"/>
        <v>5</v>
      </c>
      <c r="AT140" s="141" t="b">
        <f t="shared" ref="AT140:AT153" si="222">IF(AND($AT125,C125)=TRUE,C125)</f>
        <v>0</v>
      </c>
      <c r="AU140" s="142" t="b">
        <f t="shared" si="213"/>
        <v>0</v>
      </c>
      <c r="AV140" s="142" t="b">
        <f t="shared" si="214"/>
        <v>0</v>
      </c>
      <c r="AW140" s="142" t="b">
        <f t="shared" si="215"/>
        <v>0</v>
      </c>
      <c r="AX140" s="142" t="b">
        <f t="shared" si="216"/>
        <v>0</v>
      </c>
      <c r="AY140" s="142" t="b">
        <f t="shared" si="217"/>
        <v>0</v>
      </c>
      <c r="AZ140" s="142" t="b">
        <f t="shared" si="218"/>
        <v>0</v>
      </c>
      <c r="BA140" s="143" t="b">
        <f t="shared" si="219"/>
        <v>0</v>
      </c>
    </row>
    <row r="141" spans="1:53" ht="15" thickBot="1">
      <c r="A141" s="71" t="s">
        <v>109</v>
      </c>
      <c r="C141" s="70">
        <f t="shared" ref="C141:J141" si="223">C139/7</f>
        <v>0.6339285714285714</v>
      </c>
      <c r="D141" s="70">
        <f t="shared" si="223"/>
        <v>0.60952380952380947</v>
      </c>
      <c r="E141" s="70">
        <f t="shared" si="223"/>
        <v>0.47252747252747251</v>
      </c>
      <c r="F141" s="70">
        <f t="shared" si="223"/>
        <v>0.75238095238095237</v>
      </c>
      <c r="G141" s="70">
        <f t="shared" si="223"/>
        <v>0.53333333333333333</v>
      </c>
      <c r="H141" s="70">
        <f t="shared" si="223"/>
        <v>0.50649350649350644</v>
      </c>
      <c r="I141" s="70">
        <f t="shared" si="223"/>
        <v>0.54285714285714282</v>
      </c>
      <c r="J141" s="70">
        <f t="shared" si="223"/>
        <v>0.8571428571428571</v>
      </c>
      <c r="L141" s="110">
        <f t="shared" si="182"/>
        <v>3</v>
      </c>
      <c r="M141" s="106">
        <f t="shared" si="183"/>
        <v>3</v>
      </c>
      <c r="N141" s="106" t="str">
        <f t="shared" si="184"/>
        <v>weiß nicht (keine korrekten Daten)</v>
      </c>
      <c r="O141" s="106">
        <f t="shared" si="185"/>
        <v>5</v>
      </c>
      <c r="P141" s="106">
        <f t="shared" si="186"/>
        <v>3</v>
      </c>
      <c r="Q141" s="106">
        <f t="shared" si="187"/>
        <v>4</v>
      </c>
      <c r="R141" s="106">
        <f t="shared" si="188"/>
        <v>5</v>
      </c>
      <c r="S141" s="111">
        <f t="shared" si="189"/>
        <v>5</v>
      </c>
      <c r="T141" s="1"/>
      <c r="U141" s="1"/>
      <c r="V141" s="110" t="b">
        <f t="shared" si="190"/>
        <v>0</v>
      </c>
      <c r="W141" s="106" t="b">
        <f t="shared" si="191"/>
        <v>0</v>
      </c>
      <c r="X141" s="106" t="b">
        <f t="shared" si="192"/>
        <v>0</v>
      </c>
      <c r="Y141" s="106" t="b">
        <f t="shared" si="193"/>
        <v>0</v>
      </c>
      <c r="Z141" s="106" t="b">
        <f t="shared" si="194"/>
        <v>0</v>
      </c>
      <c r="AA141" s="106" t="b">
        <f t="shared" si="195"/>
        <v>0</v>
      </c>
      <c r="AB141" s="106" t="b">
        <f t="shared" si="196"/>
        <v>0</v>
      </c>
      <c r="AC141" s="111" t="b">
        <f t="shared" si="197"/>
        <v>0</v>
      </c>
      <c r="AD141" s="108" t="b">
        <f t="shared" si="198"/>
        <v>0</v>
      </c>
      <c r="AE141" s="108" t="b">
        <f t="shared" si="199"/>
        <v>0</v>
      </c>
      <c r="AF141" s="108" t="b">
        <f t="shared" si="200"/>
        <v>0</v>
      </c>
      <c r="AG141" s="108" t="b">
        <f t="shared" si="201"/>
        <v>0</v>
      </c>
      <c r="AH141" s="108" t="b">
        <f t="shared" si="202"/>
        <v>0</v>
      </c>
      <c r="AI141" s="108" t="b">
        <f t="shared" si="203"/>
        <v>0</v>
      </c>
      <c r="AJ141" s="108" t="b">
        <f t="shared" si="204"/>
        <v>0</v>
      </c>
      <c r="AK141" s="108" t="b">
        <f t="shared" si="205"/>
        <v>0</v>
      </c>
      <c r="AL141" s="141" t="b">
        <f t="shared" si="221"/>
        <v>0</v>
      </c>
      <c r="AM141" s="142" t="b">
        <f t="shared" si="206"/>
        <v>0</v>
      </c>
      <c r="AN141" s="142" t="b">
        <f t="shared" si="207"/>
        <v>0</v>
      </c>
      <c r="AO141" s="142" t="b">
        <f t="shared" si="208"/>
        <v>0</v>
      </c>
      <c r="AP141" s="142" t="b">
        <f t="shared" si="209"/>
        <v>0</v>
      </c>
      <c r="AQ141" s="142" t="b">
        <f t="shared" si="210"/>
        <v>0</v>
      </c>
      <c r="AR141" s="142" t="b">
        <f t="shared" si="211"/>
        <v>0</v>
      </c>
      <c r="AS141" s="143" t="b">
        <f t="shared" si="212"/>
        <v>0</v>
      </c>
      <c r="AT141" s="141">
        <f t="shared" si="222"/>
        <v>5</v>
      </c>
      <c r="AU141" s="142">
        <f t="shared" si="213"/>
        <v>4</v>
      </c>
      <c r="AV141" s="142">
        <f t="shared" si="214"/>
        <v>2</v>
      </c>
      <c r="AW141" s="142">
        <f t="shared" si="215"/>
        <v>5</v>
      </c>
      <c r="AX141" s="142">
        <f t="shared" si="216"/>
        <v>3</v>
      </c>
      <c r="AY141" s="142">
        <f t="shared" si="217"/>
        <v>6</v>
      </c>
      <c r="AZ141" s="142" t="str">
        <f t="shared" si="218"/>
        <v>nicht relevant</v>
      </c>
      <c r="BA141" s="143">
        <f t="shared" si="219"/>
        <v>6</v>
      </c>
    </row>
    <row r="142" spans="1:53" ht="15" thickBot="1">
      <c r="A142" s="71" t="s">
        <v>157</v>
      </c>
      <c r="C142" s="70">
        <f t="shared" ref="C142:J142" si="224">C141*C2</f>
        <v>7.9241071428571425E-2</v>
      </c>
      <c r="D142" s="70">
        <f t="shared" si="224"/>
        <v>2.5396825396825393E-2</v>
      </c>
      <c r="E142" s="70">
        <f t="shared" si="224"/>
        <v>9.8443223443223454E-2</v>
      </c>
      <c r="F142" s="70">
        <f t="shared" si="224"/>
        <v>0.1253968253968254</v>
      </c>
      <c r="G142" s="70">
        <f t="shared" si="224"/>
        <v>0.11111111111111113</v>
      </c>
      <c r="H142" s="70">
        <f t="shared" si="224"/>
        <v>4.2207792207792201E-2</v>
      </c>
      <c r="I142" s="70">
        <f t="shared" si="224"/>
        <v>9.047619047619046E-2</v>
      </c>
      <c r="J142" s="70">
        <f t="shared" si="224"/>
        <v>7.1428571428571425E-2</v>
      </c>
      <c r="K142" s="74">
        <f>SUM(C142:J142)</f>
        <v>0.64370161088911082</v>
      </c>
      <c r="L142" s="110">
        <f t="shared" si="182"/>
        <v>5</v>
      </c>
      <c r="M142" s="106">
        <f t="shared" si="183"/>
        <v>4</v>
      </c>
      <c r="N142" s="106">
        <f t="shared" si="184"/>
        <v>2</v>
      </c>
      <c r="O142" s="106">
        <f t="shared" si="185"/>
        <v>5</v>
      </c>
      <c r="P142" s="106">
        <f t="shared" si="186"/>
        <v>3</v>
      </c>
      <c r="Q142" s="106">
        <f t="shared" si="187"/>
        <v>6</v>
      </c>
      <c r="R142" s="106" t="str">
        <f t="shared" si="188"/>
        <v>nicht relevant</v>
      </c>
      <c r="S142" s="111">
        <f t="shared" si="189"/>
        <v>6</v>
      </c>
      <c r="T142" s="1"/>
      <c r="U142" s="1"/>
      <c r="V142" s="110" t="b">
        <f t="shared" si="190"/>
        <v>0</v>
      </c>
      <c r="W142" s="106" t="b">
        <f t="shared" si="191"/>
        <v>0</v>
      </c>
      <c r="X142" s="106" t="b">
        <f t="shared" si="192"/>
        <v>0</v>
      </c>
      <c r="Y142" s="106" t="b">
        <f t="shared" si="193"/>
        <v>0</v>
      </c>
      <c r="Z142" s="106" t="b">
        <f t="shared" si="194"/>
        <v>0</v>
      </c>
      <c r="AA142" s="106" t="b">
        <f t="shared" si="195"/>
        <v>0</v>
      </c>
      <c r="AB142" s="106" t="b">
        <f t="shared" si="196"/>
        <v>0</v>
      </c>
      <c r="AC142" s="111" t="b">
        <f t="shared" si="197"/>
        <v>0</v>
      </c>
      <c r="AD142" s="108" t="b">
        <f t="shared" si="198"/>
        <v>0</v>
      </c>
      <c r="AE142" s="108" t="b">
        <f t="shared" si="199"/>
        <v>0</v>
      </c>
      <c r="AF142" s="108" t="b">
        <f t="shared" si="200"/>
        <v>0</v>
      </c>
      <c r="AG142" s="108" t="b">
        <f t="shared" si="201"/>
        <v>0</v>
      </c>
      <c r="AH142" s="108" t="b">
        <f t="shared" si="202"/>
        <v>0</v>
      </c>
      <c r="AI142" s="108" t="b">
        <f t="shared" si="203"/>
        <v>0</v>
      </c>
      <c r="AJ142" s="108" t="b">
        <f t="shared" si="204"/>
        <v>0</v>
      </c>
      <c r="AK142" s="108" t="b">
        <f t="shared" si="205"/>
        <v>0</v>
      </c>
      <c r="AL142" s="141" t="b">
        <f t="shared" si="221"/>
        <v>0</v>
      </c>
      <c r="AM142" s="142" t="b">
        <f t="shared" si="206"/>
        <v>0</v>
      </c>
      <c r="AN142" s="142" t="b">
        <f t="shared" si="207"/>
        <v>0</v>
      </c>
      <c r="AO142" s="142" t="b">
        <f t="shared" si="208"/>
        <v>0</v>
      </c>
      <c r="AP142" s="142" t="b">
        <f t="shared" si="209"/>
        <v>0</v>
      </c>
      <c r="AQ142" s="142" t="b">
        <f t="shared" si="210"/>
        <v>0</v>
      </c>
      <c r="AR142" s="142" t="b">
        <f t="shared" si="211"/>
        <v>0</v>
      </c>
      <c r="AS142" s="143" t="b">
        <f t="shared" si="212"/>
        <v>0</v>
      </c>
      <c r="AT142" s="141">
        <f t="shared" si="222"/>
        <v>7</v>
      </c>
      <c r="AU142" s="142">
        <f t="shared" si="213"/>
        <v>3</v>
      </c>
      <c r="AV142" s="142">
        <f t="shared" si="214"/>
        <v>3</v>
      </c>
      <c r="AW142" s="142">
        <f t="shared" si="215"/>
        <v>6</v>
      </c>
      <c r="AX142" s="142">
        <f t="shared" si="216"/>
        <v>5</v>
      </c>
      <c r="AY142" s="142">
        <f t="shared" si="217"/>
        <v>7</v>
      </c>
      <c r="AZ142" s="142">
        <f t="shared" si="218"/>
        <v>5</v>
      </c>
      <c r="BA142" s="143">
        <f t="shared" si="219"/>
        <v>6</v>
      </c>
    </row>
    <row r="143" spans="1:53" ht="15" thickBot="1">
      <c r="A143" s="71" t="s">
        <v>163</v>
      </c>
      <c r="C143" s="1">
        <f t="shared" ref="C143:J143" si="225">C141*C3</f>
        <v>7.5727498756419556E-2</v>
      </c>
      <c r="D143" s="1">
        <f t="shared" si="225"/>
        <v>6.160515536913052E-2</v>
      </c>
      <c r="E143" s="1">
        <f t="shared" si="225"/>
        <v>9.0336526827210051E-2</v>
      </c>
      <c r="F143" s="1">
        <f t="shared" si="225"/>
        <v>7.1287493389977863E-2</v>
      </c>
      <c r="G143" s="1">
        <f t="shared" si="225"/>
        <v>9.1722190852625632E-2</v>
      </c>
      <c r="H143" s="1">
        <f t="shared" si="225"/>
        <v>5.2484710377144014E-2</v>
      </c>
      <c r="I143" s="1">
        <f t="shared" si="225"/>
        <v>6.8144510768734359E-2</v>
      </c>
      <c r="J143" s="1">
        <f t="shared" si="225"/>
        <v>7.9211099459546672E-2</v>
      </c>
      <c r="K143" s="21">
        <f>SUM(C143:J143)</f>
        <v>0.59051918580078866</v>
      </c>
      <c r="L143" s="110">
        <f t="shared" si="182"/>
        <v>7</v>
      </c>
      <c r="M143" s="106">
        <f t="shared" si="183"/>
        <v>3</v>
      </c>
      <c r="N143" s="106">
        <f t="shared" si="184"/>
        <v>3</v>
      </c>
      <c r="O143" s="106">
        <f t="shared" si="185"/>
        <v>6</v>
      </c>
      <c r="P143" s="106">
        <f t="shared" si="186"/>
        <v>5</v>
      </c>
      <c r="Q143" s="106">
        <f t="shared" si="187"/>
        <v>7</v>
      </c>
      <c r="R143" s="106">
        <f t="shared" si="188"/>
        <v>5</v>
      </c>
      <c r="S143" s="111">
        <f t="shared" si="189"/>
        <v>6</v>
      </c>
      <c r="T143" s="1"/>
      <c r="U143" s="1"/>
      <c r="V143" s="110" t="b">
        <f t="shared" si="190"/>
        <v>0</v>
      </c>
      <c r="W143" s="106" t="b">
        <f t="shared" si="191"/>
        <v>0</v>
      </c>
      <c r="X143" s="106" t="b">
        <f t="shared" si="192"/>
        <v>0</v>
      </c>
      <c r="Y143" s="106" t="b">
        <f t="shared" si="193"/>
        <v>0</v>
      </c>
      <c r="Z143" s="106" t="b">
        <f t="shared" si="194"/>
        <v>0</v>
      </c>
      <c r="AA143" s="106" t="b">
        <f t="shared" si="195"/>
        <v>0</v>
      </c>
      <c r="AB143" s="106" t="b">
        <f t="shared" si="196"/>
        <v>0</v>
      </c>
      <c r="AC143" s="111" t="b">
        <f t="shared" si="197"/>
        <v>0</v>
      </c>
      <c r="AD143" s="108" t="b">
        <f t="shared" si="198"/>
        <v>0</v>
      </c>
      <c r="AE143" s="108" t="b">
        <f t="shared" si="199"/>
        <v>0</v>
      </c>
      <c r="AF143" s="108" t="b">
        <f t="shared" si="200"/>
        <v>0</v>
      </c>
      <c r="AG143" s="108" t="b">
        <f t="shared" si="201"/>
        <v>0</v>
      </c>
      <c r="AH143" s="108" t="b">
        <f t="shared" si="202"/>
        <v>0</v>
      </c>
      <c r="AI143" s="108" t="b">
        <f t="shared" si="203"/>
        <v>0</v>
      </c>
      <c r="AJ143" s="108" t="b">
        <f t="shared" si="204"/>
        <v>0</v>
      </c>
      <c r="AK143" s="108" t="b">
        <f t="shared" si="205"/>
        <v>0</v>
      </c>
      <c r="AL143" s="141" t="b">
        <f t="shared" si="221"/>
        <v>0</v>
      </c>
      <c r="AM143" s="142" t="b">
        <f t="shared" si="206"/>
        <v>0</v>
      </c>
      <c r="AN143" s="142" t="b">
        <f t="shared" si="207"/>
        <v>0</v>
      </c>
      <c r="AO143" s="142" t="b">
        <f t="shared" si="208"/>
        <v>0</v>
      </c>
      <c r="AP143" s="142" t="b">
        <f t="shared" si="209"/>
        <v>0</v>
      </c>
      <c r="AQ143" s="142" t="b">
        <f t="shared" si="210"/>
        <v>0</v>
      </c>
      <c r="AR143" s="142" t="b">
        <f t="shared" si="211"/>
        <v>0</v>
      </c>
      <c r="AS143" s="143" t="b">
        <f t="shared" si="212"/>
        <v>0</v>
      </c>
      <c r="AT143" s="141">
        <f t="shared" si="222"/>
        <v>5</v>
      </c>
      <c r="AU143" s="142">
        <f t="shared" si="213"/>
        <v>5</v>
      </c>
      <c r="AV143" s="142" t="str">
        <f t="shared" si="214"/>
        <v>nicht relevant</v>
      </c>
      <c r="AW143" s="142">
        <f t="shared" si="215"/>
        <v>7</v>
      </c>
      <c r="AX143" s="142">
        <f t="shared" si="216"/>
        <v>2</v>
      </c>
      <c r="AY143" s="142" t="str">
        <f t="shared" si="217"/>
        <v>nicht relevant</v>
      </c>
      <c r="AZ143" s="142" t="str">
        <f t="shared" si="218"/>
        <v>nicht relevant</v>
      </c>
      <c r="BA143" s="143">
        <f t="shared" si="219"/>
        <v>7</v>
      </c>
    </row>
    <row r="144" spans="1:53" ht="15" thickBot="1">
      <c r="A144" s="22" t="s">
        <v>110</v>
      </c>
      <c r="B144" s="3"/>
      <c r="C144" s="76">
        <f>K142</f>
        <v>0.64370161088911082</v>
      </c>
      <c r="D144" s="1"/>
      <c r="E144" s="1"/>
      <c r="F144" s="1"/>
      <c r="G144" s="1"/>
      <c r="H144" s="1"/>
      <c r="I144" s="1"/>
      <c r="J144" s="1"/>
      <c r="L144" s="110">
        <f t="shared" si="182"/>
        <v>5</v>
      </c>
      <c r="M144" s="106">
        <f t="shared" si="183"/>
        <v>5</v>
      </c>
      <c r="N144" s="106" t="str">
        <f t="shared" si="184"/>
        <v>nicht relevant</v>
      </c>
      <c r="O144" s="106">
        <f t="shared" si="185"/>
        <v>7</v>
      </c>
      <c r="P144" s="106">
        <f t="shared" si="186"/>
        <v>2</v>
      </c>
      <c r="Q144" s="106" t="str">
        <f t="shared" si="187"/>
        <v>nicht relevant</v>
      </c>
      <c r="R144" s="106" t="str">
        <f t="shared" si="188"/>
        <v>nicht relevant</v>
      </c>
      <c r="S144" s="111">
        <f t="shared" si="189"/>
        <v>7</v>
      </c>
      <c r="T144" s="1"/>
      <c r="U144" s="1"/>
      <c r="V144" s="110" t="b">
        <f t="shared" si="190"/>
        <v>0</v>
      </c>
      <c r="W144" s="106" t="b">
        <f t="shared" si="191"/>
        <v>0</v>
      </c>
      <c r="X144" s="106" t="b">
        <f t="shared" si="192"/>
        <v>0</v>
      </c>
      <c r="Y144" s="106" t="b">
        <f t="shared" si="193"/>
        <v>0</v>
      </c>
      <c r="Z144" s="106" t="b">
        <f t="shared" si="194"/>
        <v>0</v>
      </c>
      <c r="AA144" s="106" t="b">
        <f t="shared" si="195"/>
        <v>0</v>
      </c>
      <c r="AB144" s="106" t="b">
        <f t="shared" si="196"/>
        <v>0</v>
      </c>
      <c r="AC144" s="111" t="b">
        <f t="shared" si="197"/>
        <v>0</v>
      </c>
      <c r="AD144" s="108" t="b">
        <f t="shared" si="198"/>
        <v>0</v>
      </c>
      <c r="AE144" s="108" t="b">
        <f t="shared" si="199"/>
        <v>0</v>
      </c>
      <c r="AF144" s="108" t="b">
        <f t="shared" si="200"/>
        <v>0</v>
      </c>
      <c r="AG144" s="108" t="b">
        <f t="shared" si="201"/>
        <v>0</v>
      </c>
      <c r="AH144" s="108" t="b">
        <f t="shared" si="202"/>
        <v>0</v>
      </c>
      <c r="AI144" s="108" t="b">
        <f t="shared" si="203"/>
        <v>0</v>
      </c>
      <c r="AJ144" s="108" t="b">
        <f t="shared" si="204"/>
        <v>0</v>
      </c>
      <c r="AK144" s="108" t="b">
        <f t="shared" si="205"/>
        <v>0</v>
      </c>
      <c r="AL144" s="141" t="b">
        <f t="shared" si="221"/>
        <v>0</v>
      </c>
      <c r="AM144" s="142" t="b">
        <f t="shared" si="206"/>
        <v>0</v>
      </c>
      <c r="AN144" s="142" t="b">
        <f t="shared" si="207"/>
        <v>0</v>
      </c>
      <c r="AO144" s="142" t="b">
        <f t="shared" si="208"/>
        <v>0</v>
      </c>
      <c r="AP144" s="142" t="b">
        <f t="shared" si="209"/>
        <v>0</v>
      </c>
      <c r="AQ144" s="142" t="b">
        <f t="shared" si="210"/>
        <v>0</v>
      </c>
      <c r="AR144" s="142" t="b">
        <f t="shared" si="211"/>
        <v>0</v>
      </c>
      <c r="AS144" s="143" t="b">
        <f t="shared" si="212"/>
        <v>0</v>
      </c>
      <c r="AT144" s="141">
        <f t="shared" si="222"/>
        <v>2</v>
      </c>
      <c r="AU144" s="142">
        <f t="shared" si="213"/>
        <v>1</v>
      </c>
      <c r="AV144" s="142">
        <f t="shared" si="214"/>
        <v>4</v>
      </c>
      <c r="AW144" s="142">
        <f t="shared" si="215"/>
        <v>7</v>
      </c>
      <c r="AX144" s="142">
        <f t="shared" si="216"/>
        <v>3</v>
      </c>
      <c r="AY144" s="142">
        <f t="shared" si="217"/>
        <v>5</v>
      </c>
      <c r="AZ144" s="142">
        <f t="shared" si="218"/>
        <v>4</v>
      </c>
      <c r="BA144" s="143">
        <f t="shared" si="219"/>
        <v>7</v>
      </c>
    </row>
    <row r="145" spans="1:53" ht="15" thickBot="1">
      <c r="A145" s="87" t="s">
        <v>135</v>
      </c>
      <c r="B145" s="88"/>
      <c r="C145" s="88">
        <f>K143</f>
        <v>0.59051918580078866</v>
      </c>
      <c r="L145" s="110">
        <f t="shared" si="182"/>
        <v>2</v>
      </c>
      <c r="M145" s="106">
        <f t="shared" si="183"/>
        <v>1</v>
      </c>
      <c r="N145" s="106">
        <f t="shared" si="184"/>
        <v>4</v>
      </c>
      <c r="O145" s="106">
        <f t="shared" si="185"/>
        <v>7</v>
      </c>
      <c r="P145" s="106">
        <f t="shared" si="186"/>
        <v>3</v>
      </c>
      <c r="Q145" s="106">
        <f t="shared" si="187"/>
        <v>5</v>
      </c>
      <c r="R145" s="106">
        <f t="shared" si="188"/>
        <v>4</v>
      </c>
      <c r="S145" s="111">
        <f t="shared" si="189"/>
        <v>7</v>
      </c>
      <c r="T145" s="1"/>
      <c r="U145" s="1"/>
      <c r="V145" s="110" t="b">
        <f t="shared" si="190"/>
        <v>0</v>
      </c>
      <c r="W145" s="106" t="b">
        <f t="shared" si="191"/>
        <v>0</v>
      </c>
      <c r="X145" s="106" t="b">
        <f t="shared" si="192"/>
        <v>0</v>
      </c>
      <c r="Y145" s="106" t="b">
        <f t="shared" si="193"/>
        <v>0</v>
      </c>
      <c r="Z145" s="106" t="b">
        <f t="shared" si="194"/>
        <v>0</v>
      </c>
      <c r="AA145" s="106" t="b">
        <f t="shared" si="195"/>
        <v>0</v>
      </c>
      <c r="AB145" s="106" t="b">
        <f t="shared" si="196"/>
        <v>0</v>
      </c>
      <c r="AC145" s="111" t="b">
        <f t="shared" si="197"/>
        <v>0</v>
      </c>
      <c r="AD145" s="108" t="b">
        <f t="shared" si="198"/>
        <v>0</v>
      </c>
      <c r="AE145" s="108" t="b">
        <f t="shared" si="199"/>
        <v>0</v>
      </c>
      <c r="AF145" s="108" t="b">
        <f t="shared" si="200"/>
        <v>0</v>
      </c>
      <c r="AG145" s="108" t="b">
        <f t="shared" si="201"/>
        <v>0</v>
      </c>
      <c r="AH145" s="108" t="b">
        <f t="shared" si="202"/>
        <v>0</v>
      </c>
      <c r="AI145" s="108" t="b">
        <f t="shared" si="203"/>
        <v>0</v>
      </c>
      <c r="AJ145" s="108" t="b">
        <f t="shared" si="204"/>
        <v>0</v>
      </c>
      <c r="AK145" s="108" t="b">
        <f t="shared" si="205"/>
        <v>0</v>
      </c>
      <c r="AL145" s="141" t="b">
        <f t="shared" si="221"/>
        <v>0</v>
      </c>
      <c r="AM145" s="142" t="b">
        <f t="shared" si="206"/>
        <v>0</v>
      </c>
      <c r="AN145" s="142" t="b">
        <f t="shared" si="207"/>
        <v>0</v>
      </c>
      <c r="AO145" s="142" t="b">
        <f t="shared" si="208"/>
        <v>0</v>
      </c>
      <c r="AP145" s="142" t="b">
        <f t="shared" si="209"/>
        <v>0</v>
      </c>
      <c r="AQ145" s="142" t="b">
        <f t="shared" si="210"/>
        <v>0</v>
      </c>
      <c r="AR145" s="142" t="b">
        <f t="shared" si="211"/>
        <v>0</v>
      </c>
      <c r="AS145" s="143" t="b">
        <f t="shared" si="212"/>
        <v>0</v>
      </c>
      <c r="AT145" s="141">
        <f t="shared" si="222"/>
        <v>3</v>
      </c>
      <c r="AU145" s="142">
        <f t="shared" si="213"/>
        <v>3</v>
      </c>
      <c r="AV145" s="142">
        <f t="shared" si="214"/>
        <v>2</v>
      </c>
      <c r="AW145" s="142">
        <f t="shared" si="215"/>
        <v>2</v>
      </c>
      <c r="AX145" s="142">
        <f t="shared" si="216"/>
        <v>2</v>
      </c>
      <c r="AY145" s="142">
        <f t="shared" si="217"/>
        <v>2</v>
      </c>
      <c r="AZ145" s="142" t="str">
        <f t="shared" si="218"/>
        <v>weiß nicht</v>
      </c>
      <c r="BA145" s="143" t="str">
        <f t="shared" si="219"/>
        <v>weiß nicht</v>
      </c>
    </row>
    <row r="146" spans="1:53" ht="15" thickBot="1">
      <c r="A146" s="116" t="s">
        <v>130</v>
      </c>
      <c r="B146" s="117"/>
      <c r="L146" s="110" t="b">
        <f t="shared" si="182"/>
        <v>0</v>
      </c>
      <c r="M146" s="106" t="b">
        <f t="shared" si="183"/>
        <v>0</v>
      </c>
      <c r="N146" s="106" t="b">
        <f t="shared" si="184"/>
        <v>0</v>
      </c>
      <c r="O146" s="106" t="b">
        <f t="shared" si="185"/>
        <v>0</v>
      </c>
      <c r="P146" s="106" t="b">
        <f t="shared" si="186"/>
        <v>0</v>
      </c>
      <c r="Q146" s="106" t="b">
        <f t="shared" si="187"/>
        <v>0</v>
      </c>
      <c r="R146" s="106" t="b">
        <f t="shared" si="188"/>
        <v>0</v>
      </c>
      <c r="S146" s="111" t="b">
        <f t="shared" si="189"/>
        <v>0</v>
      </c>
      <c r="T146" s="1"/>
      <c r="U146" s="1"/>
      <c r="V146" s="110" t="b">
        <f t="shared" si="190"/>
        <v>0</v>
      </c>
      <c r="W146" s="106" t="b">
        <f t="shared" si="191"/>
        <v>0</v>
      </c>
      <c r="X146" s="106" t="b">
        <f t="shared" si="192"/>
        <v>0</v>
      </c>
      <c r="Y146" s="106" t="b">
        <f t="shared" si="193"/>
        <v>0</v>
      </c>
      <c r="Z146" s="106" t="b">
        <f t="shared" si="194"/>
        <v>0</v>
      </c>
      <c r="AA146" s="106" t="b">
        <f t="shared" si="195"/>
        <v>0</v>
      </c>
      <c r="AB146" s="106" t="b">
        <f t="shared" si="196"/>
        <v>0</v>
      </c>
      <c r="AC146" s="111" t="b">
        <f t="shared" si="197"/>
        <v>0</v>
      </c>
      <c r="AD146" s="108">
        <f t="shared" si="198"/>
        <v>3</v>
      </c>
      <c r="AE146" s="108">
        <f t="shared" si="199"/>
        <v>3</v>
      </c>
      <c r="AF146" s="108">
        <f t="shared" si="200"/>
        <v>2</v>
      </c>
      <c r="AG146" s="108">
        <f t="shared" si="201"/>
        <v>2</v>
      </c>
      <c r="AH146" s="108">
        <f t="shared" si="202"/>
        <v>2</v>
      </c>
      <c r="AI146" s="108">
        <f t="shared" si="203"/>
        <v>2</v>
      </c>
      <c r="AJ146" s="108" t="str">
        <f t="shared" si="204"/>
        <v>weiß nicht</v>
      </c>
      <c r="AK146" s="108" t="str">
        <f t="shared" si="205"/>
        <v>weiß nicht</v>
      </c>
      <c r="AL146" s="141" t="b">
        <f t="shared" si="221"/>
        <v>0</v>
      </c>
      <c r="AM146" s="142" t="b">
        <f t="shared" si="206"/>
        <v>0</v>
      </c>
      <c r="AN146" s="142" t="b">
        <f t="shared" si="207"/>
        <v>0</v>
      </c>
      <c r="AO146" s="142" t="b">
        <f t="shared" si="208"/>
        <v>0</v>
      </c>
      <c r="AP146" s="142" t="b">
        <f t="shared" si="209"/>
        <v>0</v>
      </c>
      <c r="AQ146" s="142" t="b">
        <f t="shared" si="210"/>
        <v>0</v>
      </c>
      <c r="AR146" s="142" t="b">
        <f t="shared" si="211"/>
        <v>0</v>
      </c>
      <c r="AS146" s="143" t="b">
        <f t="shared" si="212"/>
        <v>0</v>
      </c>
      <c r="AT146" s="141">
        <f t="shared" si="222"/>
        <v>5</v>
      </c>
      <c r="AU146" s="142">
        <f t="shared" si="213"/>
        <v>6</v>
      </c>
      <c r="AV146" s="142">
        <f t="shared" si="214"/>
        <v>3</v>
      </c>
      <c r="AW146" s="142">
        <f t="shared" si="215"/>
        <v>5</v>
      </c>
      <c r="AX146" s="142">
        <f t="shared" si="216"/>
        <v>4</v>
      </c>
      <c r="AY146" s="142">
        <f t="shared" si="217"/>
        <v>2</v>
      </c>
      <c r="AZ146" s="142">
        <f t="shared" si="218"/>
        <v>2</v>
      </c>
      <c r="BA146" s="143">
        <f t="shared" si="219"/>
        <v>5</v>
      </c>
    </row>
    <row r="147" spans="1:53" ht="15" thickBot="1">
      <c r="A147" s="118" t="s">
        <v>131</v>
      </c>
      <c r="B147" s="119"/>
      <c r="C147" s="119">
        <f t="shared" ref="C147:J148" si="226">L155</f>
        <v>4.625</v>
      </c>
      <c r="D147" s="119">
        <f t="shared" si="226"/>
        <v>3.875</v>
      </c>
      <c r="E147" s="119">
        <f t="shared" si="226"/>
        <v>3</v>
      </c>
      <c r="F147" s="119">
        <f t="shared" si="226"/>
        <v>6</v>
      </c>
      <c r="G147" s="119">
        <f t="shared" si="226"/>
        <v>3.25</v>
      </c>
      <c r="H147" s="119">
        <f t="shared" si="226"/>
        <v>3.8571428571428572</v>
      </c>
      <c r="I147" s="119">
        <f t="shared" si="226"/>
        <v>3.8</v>
      </c>
      <c r="J147" s="119">
        <f t="shared" si="226"/>
        <v>6.375</v>
      </c>
      <c r="L147" s="110" t="b">
        <f t="shared" si="182"/>
        <v>0</v>
      </c>
      <c r="M147" s="106" t="b">
        <f t="shared" si="183"/>
        <v>0</v>
      </c>
      <c r="N147" s="106" t="b">
        <f t="shared" si="184"/>
        <v>0</v>
      </c>
      <c r="O147" s="106" t="b">
        <f t="shared" si="185"/>
        <v>0</v>
      </c>
      <c r="P147" s="106" t="b">
        <f t="shared" si="186"/>
        <v>0</v>
      </c>
      <c r="Q147" s="106" t="b">
        <f t="shared" si="187"/>
        <v>0</v>
      </c>
      <c r="R147" s="106" t="b">
        <f t="shared" si="188"/>
        <v>0</v>
      </c>
      <c r="S147" s="111" t="b">
        <f t="shared" si="189"/>
        <v>0</v>
      </c>
      <c r="T147" s="1"/>
      <c r="U147" s="1"/>
      <c r="V147" s="110">
        <f t="shared" si="190"/>
        <v>5</v>
      </c>
      <c r="W147" s="106">
        <f t="shared" si="191"/>
        <v>6</v>
      </c>
      <c r="X147" s="106">
        <f t="shared" si="192"/>
        <v>3</v>
      </c>
      <c r="Y147" s="106">
        <f t="shared" si="193"/>
        <v>5</v>
      </c>
      <c r="Z147" s="106">
        <f t="shared" si="194"/>
        <v>4</v>
      </c>
      <c r="AA147" s="106">
        <f t="shared" si="195"/>
        <v>2</v>
      </c>
      <c r="AB147" s="106">
        <f t="shared" si="196"/>
        <v>2</v>
      </c>
      <c r="AC147" s="111">
        <f t="shared" si="197"/>
        <v>5</v>
      </c>
      <c r="AD147" s="108" t="b">
        <f t="shared" si="198"/>
        <v>0</v>
      </c>
      <c r="AE147" s="108" t="b">
        <f t="shared" si="199"/>
        <v>0</v>
      </c>
      <c r="AF147" s="108" t="b">
        <f t="shared" si="200"/>
        <v>0</v>
      </c>
      <c r="AG147" s="108" t="b">
        <f t="shared" si="201"/>
        <v>0</v>
      </c>
      <c r="AH147" s="108" t="b">
        <f t="shared" si="202"/>
        <v>0</v>
      </c>
      <c r="AI147" s="108" t="b">
        <f t="shared" si="203"/>
        <v>0</v>
      </c>
      <c r="AJ147" s="108" t="b">
        <f t="shared" si="204"/>
        <v>0</v>
      </c>
      <c r="AK147" s="108" t="b">
        <f t="shared" si="205"/>
        <v>0</v>
      </c>
      <c r="AL147" s="141" t="b">
        <f t="shared" si="221"/>
        <v>0</v>
      </c>
      <c r="AM147" s="142" t="b">
        <f t="shared" si="206"/>
        <v>0</v>
      </c>
      <c r="AN147" s="142" t="b">
        <f t="shared" si="207"/>
        <v>0</v>
      </c>
      <c r="AO147" s="142" t="b">
        <f t="shared" si="208"/>
        <v>0</v>
      </c>
      <c r="AP147" s="142" t="b">
        <f t="shared" si="209"/>
        <v>0</v>
      </c>
      <c r="AQ147" s="142" t="b">
        <f t="shared" si="210"/>
        <v>0</v>
      </c>
      <c r="AR147" s="142" t="b">
        <f t="shared" si="211"/>
        <v>0</v>
      </c>
      <c r="AS147" s="143" t="b">
        <f t="shared" si="212"/>
        <v>0</v>
      </c>
      <c r="AT147" s="141">
        <f t="shared" si="222"/>
        <v>5</v>
      </c>
      <c r="AU147" s="142">
        <f t="shared" si="213"/>
        <v>2</v>
      </c>
      <c r="AV147" s="142">
        <f t="shared" si="214"/>
        <v>1</v>
      </c>
      <c r="AW147" s="142">
        <f t="shared" si="215"/>
        <v>1</v>
      </c>
      <c r="AX147" s="142">
        <f t="shared" si="216"/>
        <v>2</v>
      </c>
      <c r="AY147" s="142">
        <f t="shared" si="217"/>
        <v>1</v>
      </c>
      <c r="AZ147" s="142">
        <f t="shared" si="218"/>
        <v>3</v>
      </c>
      <c r="BA147" s="143">
        <f t="shared" si="219"/>
        <v>6</v>
      </c>
    </row>
    <row r="148" spans="1:53" ht="15" thickBot="1">
      <c r="A148" s="118" t="s">
        <v>132</v>
      </c>
      <c r="B148" s="119"/>
      <c r="C148" s="119">
        <f t="shared" si="226"/>
        <v>1.5059406173077154</v>
      </c>
      <c r="D148" s="119">
        <f t="shared" si="226"/>
        <v>1.5526475085202969</v>
      </c>
      <c r="E148" s="119">
        <f t="shared" si="226"/>
        <v>1</v>
      </c>
      <c r="F148" s="119">
        <f t="shared" si="226"/>
        <v>0.92582009977255142</v>
      </c>
      <c r="G148" s="119">
        <f t="shared" si="226"/>
        <v>1.1649647450214351</v>
      </c>
      <c r="H148" s="119">
        <f t="shared" si="226"/>
        <v>2.410295378065479</v>
      </c>
      <c r="I148" s="119">
        <f t="shared" si="226"/>
        <v>1.6431676725154982</v>
      </c>
      <c r="J148" s="119">
        <f t="shared" si="226"/>
        <v>0.74402380914284494</v>
      </c>
      <c r="L148" s="110" t="b">
        <f t="shared" si="182"/>
        <v>0</v>
      </c>
      <c r="M148" s="106" t="b">
        <f t="shared" si="183"/>
        <v>0</v>
      </c>
      <c r="N148" s="106" t="b">
        <f t="shared" si="184"/>
        <v>0</v>
      </c>
      <c r="O148" s="106" t="b">
        <f t="shared" si="185"/>
        <v>0</v>
      </c>
      <c r="P148" s="106" t="b">
        <f t="shared" si="186"/>
        <v>0</v>
      </c>
      <c r="Q148" s="106" t="b">
        <f t="shared" si="187"/>
        <v>0</v>
      </c>
      <c r="R148" s="106" t="b">
        <f t="shared" si="188"/>
        <v>0</v>
      </c>
      <c r="S148" s="111" t="b">
        <f t="shared" si="189"/>
        <v>0</v>
      </c>
      <c r="T148" s="1"/>
      <c r="U148" s="1"/>
      <c r="V148" s="110">
        <f t="shared" si="190"/>
        <v>5</v>
      </c>
      <c r="W148" s="106">
        <f t="shared" si="191"/>
        <v>2</v>
      </c>
      <c r="X148" s="106">
        <f t="shared" si="192"/>
        <v>1</v>
      </c>
      <c r="Y148" s="106">
        <f t="shared" si="193"/>
        <v>1</v>
      </c>
      <c r="Z148" s="106">
        <f t="shared" si="194"/>
        <v>2</v>
      </c>
      <c r="AA148" s="106">
        <f t="shared" si="195"/>
        <v>1</v>
      </c>
      <c r="AB148" s="106">
        <f t="shared" si="196"/>
        <v>3</v>
      </c>
      <c r="AC148" s="111">
        <f t="shared" si="197"/>
        <v>6</v>
      </c>
      <c r="AD148" s="108" t="b">
        <f t="shared" si="198"/>
        <v>0</v>
      </c>
      <c r="AE148" s="108" t="b">
        <f t="shared" si="199"/>
        <v>0</v>
      </c>
      <c r="AF148" s="108" t="b">
        <f t="shared" si="200"/>
        <v>0</v>
      </c>
      <c r="AG148" s="108" t="b">
        <f t="shared" si="201"/>
        <v>0</v>
      </c>
      <c r="AH148" s="108" t="b">
        <f t="shared" si="202"/>
        <v>0</v>
      </c>
      <c r="AI148" s="108" t="b">
        <f t="shared" si="203"/>
        <v>0</v>
      </c>
      <c r="AJ148" s="108" t="b">
        <f t="shared" si="204"/>
        <v>0</v>
      </c>
      <c r="AK148" s="108" t="b">
        <f t="shared" si="205"/>
        <v>0</v>
      </c>
      <c r="AL148" s="141" t="b">
        <f t="shared" si="221"/>
        <v>0</v>
      </c>
      <c r="AM148" s="142" t="b">
        <f t="shared" si="206"/>
        <v>0</v>
      </c>
      <c r="AN148" s="142" t="b">
        <f t="shared" si="207"/>
        <v>0</v>
      </c>
      <c r="AO148" s="142" t="b">
        <f t="shared" si="208"/>
        <v>0</v>
      </c>
      <c r="AP148" s="142" t="b">
        <f t="shared" si="209"/>
        <v>0</v>
      </c>
      <c r="AQ148" s="142" t="b">
        <f t="shared" si="210"/>
        <v>0</v>
      </c>
      <c r="AR148" s="142" t="b">
        <f t="shared" si="211"/>
        <v>0</v>
      </c>
      <c r="AS148" s="143" t="b">
        <f t="shared" si="212"/>
        <v>0</v>
      </c>
      <c r="AT148" s="141">
        <f t="shared" si="222"/>
        <v>5</v>
      </c>
      <c r="AU148" s="142">
        <f t="shared" si="213"/>
        <v>4</v>
      </c>
      <c r="AV148" s="142">
        <f t="shared" si="214"/>
        <v>2</v>
      </c>
      <c r="AW148" s="142">
        <f t="shared" si="215"/>
        <v>5</v>
      </c>
      <c r="AX148" s="142">
        <f t="shared" si="216"/>
        <v>2</v>
      </c>
      <c r="AY148" s="142">
        <f t="shared" si="217"/>
        <v>2</v>
      </c>
      <c r="AZ148" s="142" t="str">
        <f t="shared" si="218"/>
        <v>weiß nicht</v>
      </c>
      <c r="BA148" s="143">
        <f t="shared" si="219"/>
        <v>6</v>
      </c>
    </row>
    <row r="149" spans="1:53" ht="15" thickBot="1">
      <c r="A149" s="118" t="s">
        <v>109</v>
      </c>
      <c r="B149" s="119"/>
      <c r="C149" s="119">
        <f>C147/7</f>
        <v>0.6607142857142857</v>
      </c>
      <c r="D149" s="119">
        <f t="shared" ref="D149:J149" si="227">D147/7</f>
        <v>0.5535714285714286</v>
      </c>
      <c r="E149" s="119">
        <f t="shared" si="227"/>
        <v>0.42857142857142855</v>
      </c>
      <c r="F149" s="119">
        <f t="shared" si="227"/>
        <v>0.8571428571428571</v>
      </c>
      <c r="G149" s="119">
        <f t="shared" si="227"/>
        <v>0.4642857142857143</v>
      </c>
      <c r="H149" s="119">
        <f t="shared" si="227"/>
        <v>0.55102040816326536</v>
      </c>
      <c r="I149" s="119">
        <f t="shared" si="227"/>
        <v>0.54285714285714282</v>
      </c>
      <c r="J149" s="119">
        <f t="shared" si="227"/>
        <v>0.9107142857142857</v>
      </c>
      <c r="L149" s="110">
        <f t="shared" si="182"/>
        <v>5</v>
      </c>
      <c r="M149" s="106">
        <f t="shared" si="183"/>
        <v>4</v>
      </c>
      <c r="N149" s="106">
        <f t="shared" si="184"/>
        <v>2</v>
      </c>
      <c r="O149" s="106">
        <f t="shared" si="185"/>
        <v>5</v>
      </c>
      <c r="P149" s="106">
        <f t="shared" si="186"/>
        <v>2</v>
      </c>
      <c r="Q149" s="106">
        <f t="shared" si="187"/>
        <v>2</v>
      </c>
      <c r="R149" s="106" t="str">
        <f t="shared" si="188"/>
        <v>weiß nicht</v>
      </c>
      <c r="S149" s="111">
        <f t="shared" si="189"/>
        <v>6</v>
      </c>
      <c r="T149" s="1"/>
      <c r="U149" s="1"/>
      <c r="V149" s="110" t="b">
        <f t="shared" si="190"/>
        <v>0</v>
      </c>
      <c r="W149" s="106" t="b">
        <f t="shared" si="191"/>
        <v>0</v>
      </c>
      <c r="X149" s="106" t="b">
        <f t="shared" si="192"/>
        <v>0</v>
      </c>
      <c r="Y149" s="106" t="b">
        <f t="shared" si="193"/>
        <v>0</v>
      </c>
      <c r="Z149" s="106" t="b">
        <f t="shared" si="194"/>
        <v>0</v>
      </c>
      <c r="AA149" s="106" t="b">
        <f t="shared" si="195"/>
        <v>0</v>
      </c>
      <c r="AB149" s="106" t="b">
        <f t="shared" si="196"/>
        <v>0</v>
      </c>
      <c r="AC149" s="111" t="b">
        <f t="shared" si="197"/>
        <v>0</v>
      </c>
      <c r="AD149" s="108" t="b">
        <f t="shared" si="198"/>
        <v>0</v>
      </c>
      <c r="AE149" s="108" t="b">
        <f t="shared" si="199"/>
        <v>0</v>
      </c>
      <c r="AF149" s="108" t="b">
        <f t="shared" si="200"/>
        <v>0</v>
      </c>
      <c r="AG149" s="108" t="b">
        <f t="shared" si="201"/>
        <v>0</v>
      </c>
      <c r="AH149" s="108" t="b">
        <f t="shared" si="202"/>
        <v>0</v>
      </c>
      <c r="AI149" s="108" t="b">
        <f t="shared" si="203"/>
        <v>0</v>
      </c>
      <c r="AJ149" s="108" t="b">
        <f t="shared" si="204"/>
        <v>0</v>
      </c>
      <c r="AK149" s="108" t="b">
        <f t="shared" si="205"/>
        <v>0</v>
      </c>
      <c r="AL149" s="141" t="b">
        <f t="shared" si="221"/>
        <v>0</v>
      </c>
      <c r="AM149" s="142" t="b">
        <f t="shared" si="206"/>
        <v>0</v>
      </c>
      <c r="AN149" s="142" t="b">
        <f t="shared" si="207"/>
        <v>0</v>
      </c>
      <c r="AO149" s="142" t="b">
        <f t="shared" si="208"/>
        <v>0</v>
      </c>
      <c r="AP149" s="142" t="b">
        <f t="shared" si="209"/>
        <v>0</v>
      </c>
      <c r="AQ149" s="142" t="b">
        <f t="shared" si="210"/>
        <v>0</v>
      </c>
      <c r="AR149" s="142" t="b">
        <f t="shared" si="211"/>
        <v>0</v>
      </c>
      <c r="AS149" s="143" t="b">
        <f t="shared" si="212"/>
        <v>0</v>
      </c>
      <c r="AT149" s="141">
        <f t="shared" si="222"/>
        <v>5</v>
      </c>
      <c r="AU149" s="142">
        <f t="shared" si="213"/>
        <v>6</v>
      </c>
      <c r="AV149" s="142" t="str">
        <f t="shared" si="214"/>
        <v xml:space="preserve">weiß nicht </v>
      </c>
      <c r="AW149" s="142">
        <f t="shared" si="215"/>
        <v>7</v>
      </c>
      <c r="AX149" s="142">
        <f t="shared" si="216"/>
        <v>3</v>
      </c>
      <c r="AY149" s="142">
        <f t="shared" si="217"/>
        <v>0</v>
      </c>
      <c r="AZ149" s="142">
        <f t="shared" si="218"/>
        <v>1</v>
      </c>
      <c r="BA149" s="143">
        <f t="shared" si="219"/>
        <v>7</v>
      </c>
    </row>
    <row r="150" spans="1:53" ht="15" thickBot="1">
      <c r="A150" s="118" t="s">
        <v>158</v>
      </c>
      <c r="B150" s="119"/>
      <c r="C150" s="119">
        <f>C149*C$2</f>
        <v>8.2589285714285712E-2</v>
      </c>
      <c r="D150" s="119">
        <f>D149*D$2</f>
        <v>2.3065476190476192E-2</v>
      </c>
      <c r="E150" s="119">
        <f t="shared" ref="E150:J150" si="228">E149*E$2</f>
        <v>8.9285714285714302E-2</v>
      </c>
      <c r="F150" s="119">
        <f t="shared" si="228"/>
        <v>0.14285714285714285</v>
      </c>
      <c r="G150" s="119">
        <f t="shared" si="228"/>
        <v>9.6726190476190493E-2</v>
      </c>
      <c r="H150" s="119">
        <f t="shared" si="228"/>
        <v>4.5918367346938778E-2</v>
      </c>
      <c r="I150" s="119">
        <f t="shared" si="228"/>
        <v>9.047619047619046E-2</v>
      </c>
      <c r="J150" s="119">
        <f t="shared" si="228"/>
        <v>7.5892857142857137E-2</v>
      </c>
      <c r="K150" s="119">
        <f>SUM(C150:J150)</f>
        <v>0.64681122448979589</v>
      </c>
      <c r="L150" s="110">
        <f t="shared" si="182"/>
        <v>5</v>
      </c>
      <c r="M150" s="106">
        <f t="shared" si="183"/>
        <v>6</v>
      </c>
      <c r="N150" s="106" t="str">
        <f t="shared" si="184"/>
        <v xml:space="preserve">weiß nicht </v>
      </c>
      <c r="O150" s="106">
        <f t="shared" si="185"/>
        <v>7</v>
      </c>
      <c r="P150" s="106">
        <f t="shared" si="186"/>
        <v>3</v>
      </c>
      <c r="Q150" s="106">
        <f t="shared" si="187"/>
        <v>0</v>
      </c>
      <c r="R150" s="106">
        <f t="shared" si="188"/>
        <v>1</v>
      </c>
      <c r="S150" s="111">
        <f t="shared" si="189"/>
        <v>7</v>
      </c>
      <c r="T150" s="1"/>
      <c r="U150" s="1"/>
      <c r="V150" s="110" t="b">
        <f t="shared" si="190"/>
        <v>0</v>
      </c>
      <c r="W150" s="106" t="b">
        <f t="shared" si="191"/>
        <v>0</v>
      </c>
      <c r="X150" s="106" t="b">
        <f t="shared" si="192"/>
        <v>0</v>
      </c>
      <c r="Y150" s="106" t="b">
        <f t="shared" si="193"/>
        <v>0</v>
      </c>
      <c r="Z150" s="106" t="b">
        <f t="shared" si="194"/>
        <v>0</v>
      </c>
      <c r="AA150" s="106" t="b">
        <f t="shared" si="195"/>
        <v>0</v>
      </c>
      <c r="AB150" s="106" t="b">
        <f t="shared" si="196"/>
        <v>0</v>
      </c>
      <c r="AC150" s="111" t="b">
        <f t="shared" si="197"/>
        <v>0</v>
      </c>
      <c r="AD150" s="108" t="b">
        <f t="shared" si="198"/>
        <v>0</v>
      </c>
      <c r="AE150" s="108" t="b">
        <f t="shared" si="199"/>
        <v>0</v>
      </c>
      <c r="AF150" s="108" t="b">
        <f t="shared" si="200"/>
        <v>0</v>
      </c>
      <c r="AG150" s="108" t="b">
        <f t="shared" si="201"/>
        <v>0</v>
      </c>
      <c r="AH150" s="108" t="b">
        <f t="shared" si="202"/>
        <v>0</v>
      </c>
      <c r="AI150" s="108" t="b">
        <f t="shared" si="203"/>
        <v>0</v>
      </c>
      <c r="AJ150" s="108" t="b">
        <f t="shared" si="204"/>
        <v>0</v>
      </c>
      <c r="AK150" s="108" t="b">
        <f t="shared" si="205"/>
        <v>0</v>
      </c>
      <c r="AL150" s="141" t="b">
        <f t="shared" si="221"/>
        <v>0</v>
      </c>
      <c r="AM150" s="142" t="b">
        <f t="shared" si="206"/>
        <v>0</v>
      </c>
      <c r="AN150" s="142" t="b">
        <f t="shared" si="207"/>
        <v>0</v>
      </c>
      <c r="AO150" s="142" t="b">
        <f t="shared" si="208"/>
        <v>0</v>
      </c>
      <c r="AP150" s="142" t="b">
        <f t="shared" si="209"/>
        <v>0</v>
      </c>
      <c r="AQ150" s="142" t="b">
        <f t="shared" si="210"/>
        <v>0</v>
      </c>
      <c r="AR150" s="142" t="b">
        <f t="shared" si="211"/>
        <v>0</v>
      </c>
      <c r="AS150" s="143" t="b">
        <f t="shared" si="212"/>
        <v>0</v>
      </c>
      <c r="AT150" s="141">
        <f t="shared" si="222"/>
        <v>2</v>
      </c>
      <c r="AU150" s="142">
        <f t="shared" si="213"/>
        <v>6</v>
      </c>
      <c r="AV150" s="142">
        <f t="shared" si="214"/>
        <v>1</v>
      </c>
      <c r="AW150" s="142" t="str">
        <f t="shared" si="215"/>
        <v>nicht relevant</v>
      </c>
      <c r="AX150" s="142">
        <f t="shared" si="216"/>
        <v>6</v>
      </c>
      <c r="AY150" s="142" t="str">
        <f t="shared" si="217"/>
        <v>weiß nicht</v>
      </c>
      <c r="AZ150" s="142" t="str">
        <f t="shared" si="218"/>
        <v>weiß nicht</v>
      </c>
      <c r="BA150" s="143">
        <f t="shared" si="219"/>
        <v>7</v>
      </c>
    </row>
    <row r="151" spans="1:53" ht="15" thickBot="1">
      <c r="A151" s="118" t="s">
        <v>193</v>
      </c>
      <c r="B151" s="119"/>
      <c r="C151" s="119">
        <f>C149*C$3</f>
        <v>7.892725222500066E-2</v>
      </c>
      <c r="D151" s="119">
        <f t="shared" ref="D151:J151" si="229">D149*D$3</f>
        <v>5.5949994622354879E-2</v>
      </c>
      <c r="E151" s="119">
        <f t="shared" si="229"/>
        <v>8.1933128982818418E-2</v>
      </c>
      <c r="F151" s="119">
        <f t="shared" si="229"/>
        <v>8.1213600064531738E-2</v>
      </c>
      <c r="G151" s="119">
        <f t="shared" si="229"/>
        <v>7.9847442929741066E-2</v>
      </c>
      <c r="H151" s="119">
        <f t="shared" si="229"/>
        <v>5.7098750849859985E-2</v>
      </c>
      <c r="I151" s="119">
        <f t="shared" si="229"/>
        <v>6.8144510768734359E-2</v>
      </c>
      <c r="J151" s="119">
        <f t="shared" si="229"/>
        <v>8.4161793175768329E-2</v>
      </c>
      <c r="K151" s="119">
        <f>SUM(C151:J151)</f>
        <v>0.58727647361880941</v>
      </c>
      <c r="L151" s="110" t="b">
        <f t="shared" si="182"/>
        <v>0</v>
      </c>
      <c r="M151" s="106" t="b">
        <f t="shared" si="183"/>
        <v>0</v>
      </c>
      <c r="N151" s="106" t="b">
        <f t="shared" si="184"/>
        <v>0</v>
      </c>
      <c r="O151" s="106" t="b">
        <f t="shared" si="185"/>
        <v>0</v>
      </c>
      <c r="P151" s="106" t="b">
        <f t="shared" si="186"/>
        <v>0</v>
      </c>
      <c r="Q151" s="106" t="b">
        <f t="shared" si="187"/>
        <v>0</v>
      </c>
      <c r="R151" s="106" t="b">
        <f t="shared" si="188"/>
        <v>0</v>
      </c>
      <c r="S151" s="111" t="b">
        <f t="shared" si="189"/>
        <v>0</v>
      </c>
      <c r="T151" s="1"/>
      <c r="U151" s="1"/>
      <c r="V151" s="110" t="b">
        <f t="shared" si="190"/>
        <v>0</v>
      </c>
      <c r="W151" s="106" t="b">
        <f t="shared" si="191"/>
        <v>0</v>
      </c>
      <c r="X151" s="106" t="b">
        <f t="shared" si="192"/>
        <v>0</v>
      </c>
      <c r="Y151" s="106" t="b">
        <f t="shared" si="193"/>
        <v>0</v>
      </c>
      <c r="Z151" s="106" t="b">
        <f t="shared" si="194"/>
        <v>0</v>
      </c>
      <c r="AA151" s="106" t="b">
        <f t="shared" si="195"/>
        <v>0</v>
      </c>
      <c r="AB151" s="106" t="b">
        <f t="shared" si="196"/>
        <v>0</v>
      </c>
      <c r="AC151" s="111" t="b">
        <f t="shared" si="197"/>
        <v>0</v>
      </c>
      <c r="AD151" s="108" t="b">
        <f t="shared" si="198"/>
        <v>0</v>
      </c>
      <c r="AE151" s="108" t="b">
        <f t="shared" si="199"/>
        <v>0</v>
      </c>
      <c r="AF151" s="108" t="b">
        <f t="shared" si="200"/>
        <v>0</v>
      </c>
      <c r="AG151" s="108" t="b">
        <f t="shared" si="201"/>
        <v>0</v>
      </c>
      <c r="AH151" s="108" t="b">
        <f t="shared" si="202"/>
        <v>0</v>
      </c>
      <c r="AI151" s="108" t="b">
        <f t="shared" si="203"/>
        <v>0</v>
      </c>
      <c r="AJ151" s="108" t="b">
        <f t="shared" si="204"/>
        <v>0</v>
      </c>
      <c r="AK151" s="108" t="b">
        <f t="shared" si="205"/>
        <v>0</v>
      </c>
      <c r="AL151" s="141" t="b">
        <f t="shared" si="221"/>
        <v>0</v>
      </c>
      <c r="AM151" s="142" t="b">
        <f t="shared" si="206"/>
        <v>0</v>
      </c>
      <c r="AN151" s="142" t="b">
        <f t="shared" si="207"/>
        <v>0</v>
      </c>
      <c r="AO151" s="142" t="b">
        <f t="shared" si="208"/>
        <v>0</v>
      </c>
      <c r="AP151" s="142" t="b">
        <f t="shared" si="209"/>
        <v>0</v>
      </c>
      <c r="AQ151" s="142" t="b">
        <f t="shared" si="210"/>
        <v>0</v>
      </c>
      <c r="AR151" s="142" t="b">
        <f t="shared" si="211"/>
        <v>0</v>
      </c>
      <c r="AS151" s="143" t="b">
        <f t="shared" si="212"/>
        <v>0</v>
      </c>
      <c r="AT151" s="141">
        <f t="shared" si="222"/>
        <v>5</v>
      </c>
      <c r="AU151" s="142">
        <f t="shared" si="213"/>
        <v>4</v>
      </c>
      <c r="AV151" s="142">
        <f t="shared" si="214"/>
        <v>4</v>
      </c>
      <c r="AW151" s="142">
        <f t="shared" si="215"/>
        <v>6</v>
      </c>
      <c r="AX151" s="142">
        <f t="shared" si="216"/>
        <v>5</v>
      </c>
      <c r="AY151" s="142">
        <f t="shared" si="217"/>
        <v>3</v>
      </c>
      <c r="AZ151" s="142">
        <f t="shared" si="218"/>
        <v>5</v>
      </c>
      <c r="BA151" s="143">
        <f t="shared" si="219"/>
        <v>5</v>
      </c>
    </row>
    <row r="152" spans="1:53" ht="15" thickBot="1">
      <c r="A152" s="22" t="s">
        <v>110</v>
      </c>
      <c r="B152" s="3"/>
      <c r="C152" s="3">
        <f>K150</f>
        <v>0.64681122448979589</v>
      </c>
      <c r="L152" s="110" t="b">
        <f t="shared" si="182"/>
        <v>0</v>
      </c>
      <c r="M152" s="106" t="b">
        <f t="shared" si="183"/>
        <v>0</v>
      </c>
      <c r="N152" s="106" t="b">
        <f t="shared" si="184"/>
        <v>0</v>
      </c>
      <c r="O152" s="106" t="b">
        <f t="shared" si="185"/>
        <v>0</v>
      </c>
      <c r="P152" s="106" t="b">
        <f t="shared" si="186"/>
        <v>0</v>
      </c>
      <c r="Q152" s="106" t="b">
        <f t="shared" si="187"/>
        <v>0</v>
      </c>
      <c r="R152" s="106" t="b">
        <f t="shared" si="188"/>
        <v>0</v>
      </c>
      <c r="S152" s="111" t="b">
        <f t="shared" si="189"/>
        <v>0</v>
      </c>
      <c r="T152" s="1"/>
      <c r="U152" s="1"/>
      <c r="V152" s="110" t="b">
        <f t="shared" si="190"/>
        <v>0</v>
      </c>
      <c r="W152" s="106" t="b">
        <f t="shared" si="191"/>
        <v>0</v>
      </c>
      <c r="X152" s="106" t="b">
        <f t="shared" si="192"/>
        <v>0</v>
      </c>
      <c r="Y152" s="106" t="b">
        <f t="shared" si="193"/>
        <v>0</v>
      </c>
      <c r="Z152" s="106" t="b">
        <f t="shared" si="194"/>
        <v>0</v>
      </c>
      <c r="AA152" s="106" t="b">
        <f t="shared" si="195"/>
        <v>0</v>
      </c>
      <c r="AB152" s="106" t="b">
        <f t="shared" si="196"/>
        <v>0</v>
      </c>
      <c r="AC152" s="111" t="b">
        <f t="shared" si="197"/>
        <v>0</v>
      </c>
      <c r="AD152" s="108" t="b">
        <f t="shared" si="198"/>
        <v>0</v>
      </c>
      <c r="AE152" s="108" t="b">
        <f t="shared" si="199"/>
        <v>0</v>
      </c>
      <c r="AF152" s="108" t="b">
        <f t="shared" si="200"/>
        <v>0</v>
      </c>
      <c r="AG152" s="108" t="b">
        <f t="shared" si="201"/>
        <v>0</v>
      </c>
      <c r="AH152" s="108" t="b">
        <f t="shared" si="202"/>
        <v>0</v>
      </c>
      <c r="AI152" s="108" t="b">
        <f t="shared" si="203"/>
        <v>0</v>
      </c>
      <c r="AJ152" s="108" t="b">
        <f t="shared" si="204"/>
        <v>0</v>
      </c>
      <c r="AK152" s="108" t="b">
        <f t="shared" si="205"/>
        <v>0</v>
      </c>
      <c r="AL152" s="141" t="b">
        <f t="shared" si="221"/>
        <v>0</v>
      </c>
      <c r="AM152" s="142" t="b">
        <f t="shared" si="206"/>
        <v>0</v>
      </c>
      <c r="AN152" s="142" t="b">
        <f t="shared" si="207"/>
        <v>0</v>
      </c>
      <c r="AO152" s="142" t="b">
        <f t="shared" si="208"/>
        <v>0</v>
      </c>
      <c r="AP152" s="142" t="b">
        <f t="shared" si="209"/>
        <v>0</v>
      </c>
      <c r="AQ152" s="142" t="b">
        <f t="shared" si="210"/>
        <v>0</v>
      </c>
      <c r="AR152" s="142" t="b">
        <f t="shared" si="211"/>
        <v>0</v>
      </c>
      <c r="AS152" s="143" t="b">
        <f t="shared" si="212"/>
        <v>0</v>
      </c>
      <c r="AT152" s="141">
        <f t="shared" si="222"/>
        <v>5</v>
      </c>
      <c r="AU152" s="142">
        <f t="shared" si="213"/>
        <v>5</v>
      </c>
      <c r="AV152" s="142">
        <f t="shared" si="214"/>
        <v>4</v>
      </c>
      <c r="AW152" s="142">
        <f t="shared" si="215"/>
        <v>6</v>
      </c>
      <c r="AX152" s="142">
        <f t="shared" si="216"/>
        <v>5</v>
      </c>
      <c r="AY152" s="142">
        <f t="shared" si="217"/>
        <v>3</v>
      </c>
      <c r="AZ152" s="142">
        <f t="shared" si="218"/>
        <v>4</v>
      </c>
      <c r="BA152" s="143">
        <f t="shared" si="219"/>
        <v>7</v>
      </c>
    </row>
    <row r="153" spans="1:53" ht="15" thickBot="1">
      <c r="A153" s="87" t="s">
        <v>135</v>
      </c>
      <c r="B153" s="88"/>
      <c r="C153" s="88">
        <f>K151</f>
        <v>0.58727647361880941</v>
      </c>
      <c r="L153" s="110">
        <f t="shared" si="182"/>
        <v>5</v>
      </c>
      <c r="M153" s="106">
        <f t="shared" si="183"/>
        <v>5</v>
      </c>
      <c r="N153" s="106">
        <f t="shared" si="184"/>
        <v>4</v>
      </c>
      <c r="O153" s="106">
        <f t="shared" si="185"/>
        <v>6</v>
      </c>
      <c r="P153" s="106">
        <f t="shared" si="186"/>
        <v>5</v>
      </c>
      <c r="Q153" s="106">
        <f t="shared" si="187"/>
        <v>3</v>
      </c>
      <c r="R153" s="106">
        <f t="shared" si="188"/>
        <v>4</v>
      </c>
      <c r="S153" s="111">
        <f t="shared" si="189"/>
        <v>7</v>
      </c>
      <c r="T153" s="1"/>
      <c r="U153" s="1"/>
      <c r="V153" s="110" t="b">
        <f t="shared" si="190"/>
        <v>0</v>
      </c>
      <c r="W153" s="106" t="b">
        <f t="shared" si="191"/>
        <v>0</v>
      </c>
      <c r="X153" s="106" t="b">
        <f t="shared" si="192"/>
        <v>0</v>
      </c>
      <c r="Y153" s="106" t="b">
        <f t="shared" si="193"/>
        <v>0</v>
      </c>
      <c r="Z153" s="106" t="b">
        <f t="shared" si="194"/>
        <v>0</v>
      </c>
      <c r="AA153" s="106" t="b">
        <f t="shared" si="195"/>
        <v>0</v>
      </c>
      <c r="AB153" s="106" t="b">
        <f t="shared" si="196"/>
        <v>0</v>
      </c>
      <c r="AC153" s="111" t="b">
        <f t="shared" si="197"/>
        <v>0</v>
      </c>
      <c r="AD153" s="108" t="b">
        <f t="shared" si="198"/>
        <v>0</v>
      </c>
      <c r="AE153" s="108" t="b">
        <f t="shared" si="199"/>
        <v>0</v>
      </c>
      <c r="AF153" s="108" t="b">
        <f t="shared" si="200"/>
        <v>0</v>
      </c>
      <c r="AG153" s="108" t="b">
        <f t="shared" si="201"/>
        <v>0</v>
      </c>
      <c r="AH153" s="108" t="b">
        <f t="shared" si="202"/>
        <v>0</v>
      </c>
      <c r="AI153" s="108" t="b">
        <f t="shared" si="203"/>
        <v>0</v>
      </c>
      <c r="AJ153" s="108" t="b">
        <f t="shared" si="204"/>
        <v>0</v>
      </c>
      <c r="AK153" s="108" t="b">
        <f t="shared" si="205"/>
        <v>0</v>
      </c>
      <c r="AL153" s="144" t="b">
        <f t="shared" si="221"/>
        <v>0</v>
      </c>
      <c r="AM153" s="145" t="b">
        <f t="shared" si="206"/>
        <v>0</v>
      </c>
      <c r="AN153" s="145" t="b">
        <f t="shared" si="207"/>
        <v>0</v>
      </c>
      <c r="AO153" s="145" t="b">
        <f t="shared" si="208"/>
        <v>0</v>
      </c>
      <c r="AP153" s="145" t="b">
        <f t="shared" si="209"/>
        <v>0</v>
      </c>
      <c r="AQ153" s="145" t="b">
        <f t="shared" si="210"/>
        <v>0</v>
      </c>
      <c r="AR153" s="145" t="b">
        <f t="shared" si="211"/>
        <v>0</v>
      </c>
      <c r="AS153" s="146" t="b">
        <f t="shared" si="212"/>
        <v>0</v>
      </c>
      <c r="AT153" s="144">
        <f t="shared" si="222"/>
        <v>6</v>
      </c>
      <c r="AU153" s="145" t="str">
        <f t="shared" si="213"/>
        <v>weiß nicht</v>
      </c>
      <c r="AV153" s="145">
        <f t="shared" si="214"/>
        <v>4</v>
      </c>
      <c r="AW153" s="145">
        <f t="shared" si="215"/>
        <v>4</v>
      </c>
      <c r="AX153" s="145" t="str">
        <f t="shared" si="216"/>
        <v>weiß nicht</v>
      </c>
      <c r="AY153" s="145" t="str">
        <f t="shared" si="217"/>
        <v>weiß nicht</v>
      </c>
      <c r="AZ153" s="145" t="str">
        <f t="shared" si="218"/>
        <v>weiß nicht</v>
      </c>
      <c r="BA153" s="146" t="str">
        <f t="shared" si="219"/>
        <v>weiß nicht</v>
      </c>
    </row>
    <row r="154" spans="1:53" ht="15" thickBot="1">
      <c r="A154" s="123" t="s">
        <v>130</v>
      </c>
      <c r="B154" s="124"/>
      <c r="L154" s="112" t="b">
        <f t="shared" si="182"/>
        <v>0</v>
      </c>
      <c r="M154" s="113" t="b">
        <f t="shared" si="183"/>
        <v>0</v>
      </c>
      <c r="N154" s="113" t="b">
        <f t="shared" si="184"/>
        <v>0</v>
      </c>
      <c r="O154" s="113" t="b">
        <f t="shared" si="185"/>
        <v>0</v>
      </c>
      <c r="P154" s="113" t="b">
        <f t="shared" si="186"/>
        <v>0</v>
      </c>
      <c r="Q154" s="113" t="b">
        <f t="shared" si="187"/>
        <v>0</v>
      </c>
      <c r="R154" s="113" t="b">
        <f t="shared" si="188"/>
        <v>0</v>
      </c>
      <c r="S154" s="114" t="b">
        <f t="shared" si="189"/>
        <v>0</v>
      </c>
      <c r="T154" s="1"/>
      <c r="U154" s="1"/>
      <c r="V154" s="112" t="b">
        <f t="shared" si="190"/>
        <v>0</v>
      </c>
      <c r="W154" s="113" t="b">
        <f t="shared" si="191"/>
        <v>0</v>
      </c>
      <c r="X154" s="113" t="b">
        <f t="shared" si="192"/>
        <v>0</v>
      </c>
      <c r="Y154" s="113" t="b">
        <f t="shared" si="193"/>
        <v>0</v>
      </c>
      <c r="Z154" s="113" t="b">
        <f t="shared" si="194"/>
        <v>0</v>
      </c>
      <c r="AA154" s="113" t="b">
        <f t="shared" si="195"/>
        <v>0</v>
      </c>
      <c r="AB154" s="113" t="b">
        <f t="shared" si="196"/>
        <v>0</v>
      </c>
      <c r="AC154" s="114" t="b">
        <f t="shared" si="197"/>
        <v>0</v>
      </c>
      <c r="AD154" s="108" t="b">
        <f t="shared" si="198"/>
        <v>0</v>
      </c>
      <c r="AE154" s="108" t="b">
        <f t="shared" si="199"/>
        <v>0</v>
      </c>
      <c r="AF154" s="108" t="b">
        <f t="shared" si="200"/>
        <v>0</v>
      </c>
      <c r="AG154" s="108" t="b">
        <f t="shared" si="201"/>
        <v>0</v>
      </c>
      <c r="AH154" s="108" t="b">
        <f t="shared" si="202"/>
        <v>0</v>
      </c>
      <c r="AI154" s="108" t="b">
        <f t="shared" si="203"/>
        <v>0</v>
      </c>
      <c r="AJ154" s="108" t="b">
        <f t="shared" si="204"/>
        <v>0</v>
      </c>
      <c r="AK154" s="108" t="b">
        <f t="shared" si="205"/>
        <v>0</v>
      </c>
      <c r="AL154" s="152">
        <f t="shared" ref="AL154" si="230">AVERAGE(AL139:AL153)</f>
        <v>3</v>
      </c>
      <c r="AM154" s="152">
        <f t="shared" ref="AM154" si="231">AVERAGE(AM139:AM153)</f>
        <v>4.5</v>
      </c>
      <c r="AN154" s="152">
        <f t="shared" ref="AN154" si="232">AVERAGE(AN139:AN153)</f>
        <v>7</v>
      </c>
      <c r="AO154" s="152">
        <f t="shared" ref="AO154" si="233">AVERAGE(AO139:AO153)</f>
        <v>6</v>
      </c>
      <c r="AP154" s="152">
        <f t="shared" ref="AP154" si="234">AVERAGE(AP139:AP153)</f>
        <v>4.5</v>
      </c>
      <c r="AQ154" s="152">
        <f t="shared" ref="AQ154" si="235">AVERAGE(AQ139:AQ153)</f>
        <v>4</v>
      </c>
      <c r="AR154" s="152">
        <f t="shared" ref="AR154" si="236">AVERAGE(AR139:AR153)</f>
        <v>5</v>
      </c>
      <c r="AS154" s="152">
        <f t="shared" ref="AS154" si="237">AVERAGE(AS139:AS153)</f>
        <v>6</v>
      </c>
      <c r="AT154" s="147">
        <f t="shared" ref="AT154" si="238">AVERAGE(AT139:AT153)</f>
        <v>4.615384615384615</v>
      </c>
      <c r="AU154" s="147">
        <f t="shared" ref="AU154" si="239">AVERAGE(AU139:AU153)</f>
        <v>4.083333333333333</v>
      </c>
      <c r="AV154" s="147">
        <f t="shared" ref="AV154" si="240">AVERAGE(AV139:AV153)</f>
        <v>2.7272727272727271</v>
      </c>
      <c r="AW154" s="147">
        <f t="shared" ref="AW154" si="241">AVERAGE(AW139:AW153)</f>
        <v>5.083333333333333</v>
      </c>
      <c r="AX154" s="147">
        <f t="shared" ref="AX154" si="242">AVERAGE(AX139:AX153)</f>
        <v>3.5</v>
      </c>
      <c r="AY154" s="147">
        <f t="shared" ref="AY154" si="243">AVERAGE(AY139:AY153)</f>
        <v>3.1</v>
      </c>
      <c r="AZ154" s="147">
        <f t="shared" ref="AZ154" si="244">AVERAGE(AZ139:AZ153)</f>
        <v>3.4285714285714284</v>
      </c>
      <c r="BA154" s="147">
        <f t="shared" ref="BA154" si="245">AVERAGE(BA139:BA153)</f>
        <v>6.2727272727272725</v>
      </c>
    </row>
    <row r="155" spans="1:53" ht="15" thickBot="1">
      <c r="A155" s="125" t="s">
        <v>131</v>
      </c>
      <c r="B155" s="126"/>
      <c r="C155" s="126">
        <f t="shared" ref="C155:J156" si="246">V158</f>
        <v>4.2</v>
      </c>
      <c r="D155" s="126">
        <f t="shared" si="246"/>
        <v>4.5999999999999996</v>
      </c>
      <c r="E155" s="126">
        <f t="shared" si="246"/>
        <v>3.8</v>
      </c>
      <c r="F155" s="126">
        <f t="shared" si="246"/>
        <v>4.2</v>
      </c>
      <c r="G155" s="126">
        <f t="shared" si="246"/>
        <v>3.8</v>
      </c>
      <c r="H155" s="126">
        <f t="shared" si="246"/>
        <v>2.25</v>
      </c>
      <c r="I155" s="126">
        <f t="shared" si="246"/>
        <v>3.5</v>
      </c>
      <c r="J155" s="126">
        <f t="shared" si="246"/>
        <v>5.25</v>
      </c>
      <c r="L155" s="115">
        <f>AVERAGE(L139:L154)</f>
        <v>4.625</v>
      </c>
      <c r="M155" s="115">
        <f t="shared" ref="M155:S155" si="247">AVERAGE(M139:M154)</f>
        <v>3.875</v>
      </c>
      <c r="N155" s="115">
        <f t="shared" si="247"/>
        <v>3</v>
      </c>
      <c r="O155" s="115">
        <f t="shared" si="247"/>
        <v>6</v>
      </c>
      <c r="P155" s="115">
        <f t="shared" si="247"/>
        <v>3.25</v>
      </c>
      <c r="Q155" s="115">
        <f t="shared" si="247"/>
        <v>3.8571428571428572</v>
      </c>
      <c r="R155" s="115">
        <f t="shared" si="247"/>
        <v>3.8</v>
      </c>
      <c r="S155" s="115">
        <f t="shared" si="247"/>
        <v>6.375</v>
      </c>
      <c r="T155" s="1"/>
      <c r="U155" s="1"/>
      <c r="V155" s="115">
        <f>AVERAGE(V139:V154)</f>
        <v>5</v>
      </c>
      <c r="W155" s="115">
        <f t="shared" ref="W155:AC155" si="248">AVERAGE(W139:W154)</f>
        <v>4.666666666666667</v>
      </c>
      <c r="X155" s="115">
        <f t="shared" si="248"/>
        <v>3.3333333333333335</v>
      </c>
      <c r="Y155" s="115">
        <f t="shared" si="248"/>
        <v>4</v>
      </c>
      <c r="Z155" s="115">
        <f t="shared" si="248"/>
        <v>3.6666666666666665</v>
      </c>
      <c r="AA155" s="115">
        <f t="shared" si="248"/>
        <v>2.3333333333333335</v>
      </c>
      <c r="AB155" s="115">
        <f t="shared" si="248"/>
        <v>3</v>
      </c>
      <c r="AC155" s="115">
        <f t="shared" si="248"/>
        <v>4.666666666666667</v>
      </c>
      <c r="AD155" s="105">
        <f>AVERAGE(AD139:AD154)</f>
        <v>3</v>
      </c>
      <c r="AE155" s="105">
        <f t="shared" ref="AE155:AK155" si="249">AVERAGE(AE139:AE154)</f>
        <v>4.5</v>
      </c>
      <c r="AF155" s="105">
        <f t="shared" si="249"/>
        <v>4.5</v>
      </c>
      <c r="AG155" s="105">
        <f t="shared" si="249"/>
        <v>4.5</v>
      </c>
      <c r="AH155" s="105">
        <f t="shared" si="249"/>
        <v>4</v>
      </c>
      <c r="AI155" s="105">
        <f t="shared" si="249"/>
        <v>2</v>
      </c>
      <c r="AJ155" s="105">
        <f t="shared" si="249"/>
        <v>5</v>
      </c>
      <c r="AK155" s="105">
        <f t="shared" si="249"/>
        <v>7</v>
      </c>
      <c r="AL155" s="153">
        <f t="shared" ref="AL155:BA155" si="250">STDEV(AL139:AL153)</f>
        <v>0</v>
      </c>
      <c r="AM155" s="153">
        <f t="shared" si="250"/>
        <v>2.1213203435596424</v>
      </c>
      <c r="AN155" s="153" t="e">
        <f t="shared" si="250"/>
        <v>#DIV/0!</v>
      </c>
      <c r="AO155" s="153">
        <f t="shared" si="250"/>
        <v>1.4142135623730951</v>
      </c>
      <c r="AP155" s="153">
        <f t="shared" si="250"/>
        <v>2.1213203435596424</v>
      </c>
      <c r="AQ155" s="153" t="e">
        <f t="shared" si="250"/>
        <v>#DIV/0!</v>
      </c>
      <c r="AR155" s="153">
        <f t="shared" si="250"/>
        <v>0</v>
      </c>
      <c r="AS155" s="153">
        <f t="shared" si="250"/>
        <v>1.4142135623730951</v>
      </c>
      <c r="AT155" s="148">
        <f t="shared" si="250"/>
        <v>1.4455945454184556</v>
      </c>
      <c r="AU155" s="148">
        <f t="shared" si="250"/>
        <v>1.6213537179739275</v>
      </c>
      <c r="AV155" s="148">
        <f t="shared" si="250"/>
        <v>1.1908743922772957</v>
      </c>
      <c r="AW155" s="148">
        <f t="shared" si="250"/>
        <v>1.9286515936521484</v>
      </c>
      <c r="AX155" s="148">
        <f t="shared" si="250"/>
        <v>1.4459976109624424</v>
      </c>
      <c r="AY155" s="148">
        <f t="shared" si="250"/>
        <v>2.2335820757001272</v>
      </c>
      <c r="AZ155" s="148">
        <f t="shared" si="250"/>
        <v>1.5118578920369086</v>
      </c>
      <c r="BA155" s="148">
        <f t="shared" si="250"/>
        <v>0.78624539310689678</v>
      </c>
    </row>
    <row r="156" spans="1:53" ht="15" thickBot="1">
      <c r="A156" s="125" t="s">
        <v>132</v>
      </c>
      <c r="B156" s="126"/>
      <c r="C156" s="126">
        <f t="shared" si="246"/>
        <v>1.1999999999999993</v>
      </c>
      <c r="D156" s="126">
        <f t="shared" si="246"/>
        <v>3.8000000000000007</v>
      </c>
      <c r="E156" s="126">
        <f t="shared" si="246"/>
        <v>6.6999999999999993</v>
      </c>
      <c r="F156" s="126">
        <f t="shared" si="246"/>
        <v>6.6999999999999993</v>
      </c>
      <c r="G156" s="126">
        <f t="shared" si="246"/>
        <v>3.1999999999999993</v>
      </c>
      <c r="H156" s="126">
        <f t="shared" si="246"/>
        <v>1.5833333333333333</v>
      </c>
      <c r="I156" s="126">
        <f t="shared" si="246"/>
        <v>1.6666666666666667</v>
      </c>
      <c r="J156" s="126">
        <f t="shared" si="246"/>
        <v>2.9166666666666665</v>
      </c>
      <c r="L156" s="129">
        <f>STDEV(L139:L154)</f>
        <v>1.5059406173077154</v>
      </c>
      <c r="M156" s="129">
        <f t="shared" ref="M156:S156" si="251">STDEV(M139:M154)</f>
        <v>1.5526475085202969</v>
      </c>
      <c r="N156" s="129">
        <f t="shared" si="251"/>
        <v>1</v>
      </c>
      <c r="O156" s="129">
        <f t="shared" si="251"/>
        <v>0.92582009977255142</v>
      </c>
      <c r="P156" s="129">
        <f t="shared" si="251"/>
        <v>1.1649647450214351</v>
      </c>
      <c r="Q156" s="129">
        <f t="shared" si="251"/>
        <v>2.410295378065479</v>
      </c>
      <c r="R156" s="129">
        <f t="shared" si="251"/>
        <v>1.6431676725154982</v>
      </c>
      <c r="S156" s="129">
        <f t="shared" si="251"/>
        <v>0.74402380914284494</v>
      </c>
      <c r="T156" s="1"/>
      <c r="U156" s="1"/>
      <c r="V156" s="129">
        <f>STDEV(V139:V154)</f>
        <v>0</v>
      </c>
      <c r="W156" s="129">
        <f t="shared" ref="W156:AC156" si="252">STDEV(W139:W154)</f>
        <v>2.3094010767585034</v>
      </c>
      <c r="X156" s="129">
        <f t="shared" si="252"/>
        <v>2.5166114784235831</v>
      </c>
      <c r="Y156" s="129">
        <f t="shared" si="252"/>
        <v>2.6457513110645907</v>
      </c>
      <c r="Z156" s="129">
        <f t="shared" si="252"/>
        <v>1.5275252316519463</v>
      </c>
      <c r="AA156" s="129">
        <f t="shared" si="252"/>
        <v>1.5275252316519468</v>
      </c>
      <c r="AB156" s="129">
        <f t="shared" si="252"/>
        <v>1</v>
      </c>
      <c r="AC156" s="129">
        <f t="shared" si="252"/>
        <v>1.5275252316519474</v>
      </c>
      <c r="AD156" s="129">
        <f>STDEV(AD139:AD154)</f>
        <v>0</v>
      </c>
      <c r="AE156" s="129">
        <f t="shared" ref="AE156:AK156" si="253">STDEV(AE139:AE154)</f>
        <v>2.1213203435596424</v>
      </c>
      <c r="AF156" s="129">
        <f t="shared" si="253"/>
        <v>3.5355339059327378</v>
      </c>
      <c r="AG156" s="129">
        <f t="shared" si="253"/>
        <v>3.5355339059327378</v>
      </c>
      <c r="AH156" s="129">
        <f t="shared" si="253"/>
        <v>2.8284271247461903</v>
      </c>
      <c r="AI156" s="129" t="e">
        <f>STDEV(AI139:AI154)</f>
        <v>#DIV/0!</v>
      </c>
      <c r="AJ156" s="129" t="e">
        <f t="shared" si="253"/>
        <v>#DIV/0!</v>
      </c>
      <c r="AK156" s="129" t="e">
        <f t="shared" si="253"/>
        <v>#DIV/0!</v>
      </c>
    </row>
    <row r="157" spans="1:53" ht="15" thickBot="1">
      <c r="A157" s="125" t="s">
        <v>109</v>
      </c>
      <c r="B157" s="126"/>
      <c r="C157" s="126">
        <f>C155/7</f>
        <v>0.6</v>
      </c>
      <c r="D157" s="126">
        <f t="shared" ref="D157:J157" si="254">D155/7</f>
        <v>0.65714285714285714</v>
      </c>
      <c r="E157" s="126">
        <f>E155/7</f>
        <v>0.54285714285714282</v>
      </c>
      <c r="F157" s="126">
        <f t="shared" si="254"/>
        <v>0.6</v>
      </c>
      <c r="G157" s="126">
        <f t="shared" si="254"/>
        <v>0.54285714285714282</v>
      </c>
      <c r="H157" s="126">
        <f t="shared" si="254"/>
        <v>0.32142857142857145</v>
      </c>
      <c r="I157" s="126">
        <f t="shared" si="254"/>
        <v>0.5</v>
      </c>
      <c r="J157" s="126">
        <f t="shared" si="254"/>
        <v>0.75</v>
      </c>
      <c r="L157" s="106"/>
      <c r="M157" s="106"/>
      <c r="N157" s="106"/>
      <c r="O157" s="106"/>
      <c r="P157" s="106"/>
      <c r="Q157" s="106"/>
      <c r="R157" s="106"/>
      <c r="S157" s="106"/>
      <c r="T157" s="1"/>
      <c r="U157" s="1"/>
      <c r="V157" s="106"/>
      <c r="W157" s="106"/>
      <c r="X157" s="106"/>
      <c r="Y157" s="106"/>
      <c r="Z157" s="106"/>
      <c r="AA157" s="106"/>
      <c r="AB157" s="106"/>
      <c r="AC157" s="106"/>
    </row>
    <row r="158" spans="1:53" ht="15" thickBot="1">
      <c r="A158" s="125" t="s">
        <v>158</v>
      </c>
      <c r="B158" s="126"/>
      <c r="C158" s="126">
        <f>C157*C$2</f>
        <v>7.4999999999999997E-2</v>
      </c>
      <c r="D158" s="126">
        <f>D157*D$2</f>
        <v>2.7380952380952381E-2</v>
      </c>
      <c r="E158" s="126">
        <f>E157*E$2</f>
        <v>0.11309523809523811</v>
      </c>
      <c r="F158" s="126">
        <f t="shared" ref="F158:J158" si="255">F157*F$2</f>
        <v>9.9999999999999992E-2</v>
      </c>
      <c r="G158" s="126">
        <f t="shared" si="255"/>
        <v>0.11309523809523811</v>
      </c>
      <c r="H158" s="126">
        <f t="shared" si="255"/>
        <v>2.6785714285714288E-2</v>
      </c>
      <c r="I158" s="126">
        <f t="shared" si="255"/>
        <v>8.3333333333333329E-2</v>
      </c>
      <c r="J158" s="126">
        <f t="shared" si="255"/>
        <v>6.25E-2</v>
      </c>
      <c r="K158" s="126">
        <f>SUM(C158:J158)</f>
        <v>0.60119047619047628</v>
      </c>
      <c r="L158" s="106"/>
      <c r="M158" s="106"/>
      <c r="N158" s="106"/>
      <c r="O158" s="106"/>
      <c r="P158" s="106"/>
      <c r="Q158" s="106"/>
      <c r="R158" s="106"/>
      <c r="S158" s="106"/>
      <c r="T158" s="1"/>
      <c r="U158" s="1"/>
      <c r="V158" s="133">
        <f>AVERAGE(V139:V154,AD139:AD154)</f>
        <v>4.2</v>
      </c>
      <c r="W158" s="133">
        <f t="shared" ref="W158:AC158" si="256">AVERAGE(W139:W154,AE139:AE154)</f>
        <v>4.5999999999999996</v>
      </c>
      <c r="X158" s="133">
        <f t="shared" si="256"/>
        <v>3.8</v>
      </c>
      <c r="Y158" s="133">
        <f t="shared" si="256"/>
        <v>4.2</v>
      </c>
      <c r="Z158" s="133">
        <f t="shared" si="256"/>
        <v>3.8</v>
      </c>
      <c r="AA158" s="133">
        <f t="shared" si="256"/>
        <v>2.25</v>
      </c>
      <c r="AB158" s="133">
        <f t="shared" si="256"/>
        <v>3.5</v>
      </c>
      <c r="AC158" s="133">
        <f t="shared" si="256"/>
        <v>5.25</v>
      </c>
    </row>
    <row r="159" spans="1:53" ht="15" thickBot="1">
      <c r="A159" s="125" t="s">
        <v>193</v>
      </c>
      <c r="B159" s="126"/>
      <c r="C159" s="126">
        <f>C157*C$3</f>
        <v>7.1674477696216821E-2</v>
      </c>
      <c r="D159" s="126">
        <f t="shared" ref="D159:J159" si="257">D157*D$3</f>
        <v>6.6418058132343846E-2</v>
      </c>
      <c r="E159" s="126">
        <f>E157*E$3</f>
        <v>0.10378196337823666</v>
      </c>
      <c r="F159" s="126">
        <f t="shared" si="257"/>
        <v>5.6849520045172214E-2</v>
      </c>
      <c r="G159" s="126">
        <f t="shared" si="257"/>
        <v>9.3360087117851084E-2</v>
      </c>
      <c r="H159" s="126">
        <f t="shared" si="257"/>
        <v>3.3307604662418326E-2</v>
      </c>
      <c r="I159" s="126">
        <f t="shared" si="257"/>
        <v>6.2764680971202705E-2</v>
      </c>
      <c r="J159" s="126">
        <f t="shared" si="257"/>
        <v>6.9309712027103343E-2</v>
      </c>
      <c r="K159" s="126">
        <f>SUM(C159:J159)</f>
        <v>0.55746610403054508</v>
      </c>
      <c r="L159" s="106"/>
      <c r="M159" s="106"/>
      <c r="N159" s="106"/>
      <c r="O159" s="106"/>
      <c r="P159" s="106"/>
      <c r="Q159" s="106"/>
      <c r="R159" s="106"/>
      <c r="S159" s="106"/>
      <c r="T159" s="1"/>
      <c r="U159" s="1"/>
      <c r="V159" s="133">
        <f>VAR(V139:V154,AD139:AD154)</f>
        <v>1.1999999999999993</v>
      </c>
      <c r="W159" s="133">
        <f t="shared" ref="W159:AC159" si="258">VAR(W139:W154,AE139:AE154)</f>
        <v>3.8000000000000007</v>
      </c>
      <c r="X159" s="133">
        <f t="shared" si="258"/>
        <v>6.6999999999999993</v>
      </c>
      <c r="Y159" s="133">
        <f t="shared" si="258"/>
        <v>6.6999999999999993</v>
      </c>
      <c r="Z159" s="133">
        <f t="shared" si="258"/>
        <v>3.1999999999999993</v>
      </c>
      <c r="AA159" s="133">
        <f t="shared" si="258"/>
        <v>1.5833333333333333</v>
      </c>
      <c r="AB159" s="133">
        <f t="shared" si="258"/>
        <v>1.6666666666666667</v>
      </c>
      <c r="AC159" s="133">
        <f t="shared" si="258"/>
        <v>2.9166666666666665</v>
      </c>
    </row>
    <row r="160" spans="1:53">
      <c r="A160" s="22" t="s">
        <v>110</v>
      </c>
      <c r="B160" s="3"/>
      <c r="C160" s="3">
        <f>K158</f>
        <v>0.60119047619047628</v>
      </c>
      <c r="L160" s="106"/>
      <c r="M160" s="106"/>
      <c r="N160" s="106"/>
      <c r="O160" s="106"/>
      <c r="P160" s="106"/>
      <c r="Q160" s="106"/>
      <c r="R160" s="106"/>
      <c r="S160" s="106"/>
      <c r="T160" s="1"/>
      <c r="U160" s="1"/>
      <c r="V160" s="106"/>
      <c r="W160" s="106"/>
      <c r="X160" s="106"/>
      <c r="Y160" s="106"/>
      <c r="Z160" s="106"/>
      <c r="AA160" s="106"/>
      <c r="AB160" s="106"/>
      <c r="AC160" s="106"/>
    </row>
    <row r="161" spans="1:29">
      <c r="A161" s="87" t="s">
        <v>135</v>
      </c>
      <c r="B161" s="88"/>
      <c r="C161" s="88">
        <f>K159</f>
        <v>0.55746610403054508</v>
      </c>
      <c r="L161" s="106"/>
      <c r="M161" s="106"/>
      <c r="N161" s="106"/>
      <c r="O161" s="106"/>
      <c r="P161" s="106"/>
      <c r="Q161" s="106"/>
      <c r="R161" s="106"/>
      <c r="S161" s="106"/>
      <c r="T161" s="1"/>
      <c r="U161" s="1"/>
      <c r="V161" s="106"/>
      <c r="W161" s="106"/>
      <c r="X161" s="106"/>
      <c r="Y161" s="106"/>
      <c r="Z161" s="106"/>
      <c r="AA161" s="106"/>
      <c r="AB161" s="106"/>
      <c r="AC161" s="106"/>
    </row>
    <row r="162" spans="1:29">
      <c r="A162" s="149" t="s">
        <v>198</v>
      </c>
      <c r="L162" s="106"/>
      <c r="M162" s="106"/>
      <c r="N162" s="106"/>
      <c r="O162" s="106"/>
      <c r="P162" s="106"/>
      <c r="Q162" s="106"/>
      <c r="R162" s="106"/>
      <c r="S162" s="106"/>
      <c r="T162" s="1"/>
      <c r="U162" s="1"/>
      <c r="V162" s="106"/>
      <c r="W162" s="106"/>
      <c r="X162" s="106"/>
      <c r="Y162" s="106"/>
      <c r="Z162" s="106"/>
      <c r="AA162" s="106"/>
      <c r="AB162" s="106"/>
      <c r="AC162" s="106"/>
    </row>
    <row r="163" spans="1:29">
      <c r="A163" s="150" t="s">
        <v>131</v>
      </c>
      <c r="B163" s="151"/>
      <c r="C163" s="151">
        <f>AL154</f>
        <v>3</v>
      </c>
      <c r="D163" s="151">
        <f t="shared" ref="D163:D164" si="259">AM154</f>
        <v>4.5</v>
      </c>
      <c r="E163" s="151">
        <f t="shared" ref="E163:E164" si="260">AN154</f>
        <v>7</v>
      </c>
      <c r="F163" s="151">
        <f t="shared" ref="F163:F164" si="261">AO154</f>
        <v>6</v>
      </c>
      <c r="G163" s="151">
        <f t="shared" ref="G163:G164" si="262">AP154</f>
        <v>4.5</v>
      </c>
      <c r="H163" s="151">
        <f t="shared" ref="H163:H164" si="263">AQ154</f>
        <v>4</v>
      </c>
      <c r="I163" s="151">
        <f t="shared" ref="I163:I164" si="264">AR154</f>
        <v>5</v>
      </c>
      <c r="J163" s="151">
        <f t="shared" ref="J163:J164" si="265">AS154</f>
        <v>6</v>
      </c>
      <c r="L163" s="1"/>
      <c r="M163" s="1"/>
      <c r="N163" s="1"/>
      <c r="O163" s="1"/>
      <c r="P163" s="1"/>
      <c r="Q163" s="1"/>
      <c r="R163" s="1"/>
      <c r="S163" s="1"/>
      <c r="T163" s="1"/>
      <c r="U163" s="1"/>
      <c r="V163" s="1"/>
      <c r="W163" s="1"/>
      <c r="X163" s="1"/>
      <c r="Y163" s="1"/>
      <c r="Z163" s="1"/>
      <c r="AA163" s="1"/>
      <c r="AB163" s="1"/>
      <c r="AC163" s="1"/>
    </row>
    <row r="164" spans="1:29">
      <c r="A164" s="150" t="s">
        <v>132</v>
      </c>
      <c r="B164" s="151"/>
      <c r="C164" s="151">
        <f>AL155</f>
        <v>0</v>
      </c>
      <c r="D164" s="151">
        <f t="shared" si="259"/>
        <v>2.1213203435596424</v>
      </c>
      <c r="E164" s="151" t="e">
        <f t="shared" si="260"/>
        <v>#DIV/0!</v>
      </c>
      <c r="F164" s="151">
        <f t="shared" si="261"/>
        <v>1.4142135623730951</v>
      </c>
      <c r="G164" s="151">
        <f t="shared" si="262"/>
        <v>2.1213203435596424</v>
      </c>
      <c r="H164" s="151" t="e">
        <f t="shared" si="263"/>
        <v>#DIV/0!</v>
      </c>
      <c r="I164" s="151">
        <f t="shared" si="264"/>
        <v>0</v>
      </c>
      <c r="J164" s="151">
        <f t="shared" si="265"/>
        <v>1.4142135623730951</v>
      </c>
      <c r="L164" s="1"/>
      <c r="M164" s="1"/>
      <c r="N164" s="1"/>
      <c r="O164" s="1"/>
      <c r="P164" s="1"/>
      <c r="Q164" s="1"/>
      <c r="R164" s="1"/>
      <c r="S164" s="1"/>
      <c r="T164" s="1"/>
      <c r="U164" s="1"/>
      <c r="V164" s="1"/>
      <c r="W164" s="1"/>
      <c r="X164" s="1"/>
      <c r="Y164" s="1"/>
      <c r="Z164" s="1"/>
      <c r="AA164" s="1"/>
      <c r="AB164" s="1"/>
      <c r="AC164" s="1"/>
    </row>
    <row r="165" spans="1:29">
      <c r="A165" s="150" t="s">
        <v>109</v>
      </c>
      <c r="B165" s="151"/>
      <c r="C165" s="151">
        <f>C163/7</f>
        <v>0.42857142857142855</v>
      </c>
      <c r="D165" s="151">
        <f t="shared" ref="D165:J165" si="266">D163/7</f>
        <v>0.6428571428571429</v>
      </c>
      <c r="E165" s="151">
        <f>E163/7</f>
        <v>1</v>
      </c>
      <c r="F165" s="151">
        <f t="shared" si="266"/>
        <v>0.8571428571428571</v>
      </c>
      <c r="G165" s="151">
        <f t="shared" si="266"/>
        <v>0.6428571428571429</v>
      </c>
      <c r="H165" s="151">
        <f t="shared" si="266"/>
        <v>0.5714285714285714</v>
      </c>
      <c r="I165" s="151">
        <f t="shared" si="266"/>
        <v>0.7142857142857143</v>
      </c>
      <c r="J165" s="151">
        <f t="shared" si="266"/>
        <v>0.8571428571428571</v>
      </c>
      <c r="L165" s="1"/>
      <c r="M165" s="1"/>
      <c r="N165" s="1"/>
      <c r="O165" s="1"/>
      <c r="P165" s="1"/>
      <c r="Q165" s="1"/>
      <c r="R165" s="1"/>
      <c r="S165" s="1"/>
      <c r="T165" s="1"/>
      <c r="U165" s="1"/>
      <c r="V165" s="1"/>
      <c r="W165" s="1"/>
      <c r="X165" s="1"/>
      <c r="Y165" s="1"/>
      <c r="Z165" s="1"/>
      <c r="AA165" s="1"/>
      <c r="AB165" s="1"/>
      <c r="AC165" s="1"/>
    </row>
    <row r="166" spans="1:29">
      <c r="A166" s="150" t="s">
        <v>158</v>
      </c>
      <c r="B166" s="151"/>
      <c r="C166" s="151">
        <f>C165*C$2</f>
        <v>5.3571428571428568E-2</v>
      </c>
      <c r="D166" s="151">
        <f>D165*D$2</f>
        <v>2.6785714285714288E-2</v>
      </c>
      <c r="E166" s="151">
        <f>E165*E$2</f>
        <v>0.20833333333333337</v>
      </c>
      <c r="F166" s="151">
        <f t="shared" ref="F166:J166" si="267">F165*F$2</f>
        <v>0.14285714285714285</v>
      </c>
      <c r="G166" s="151">
        <f t="shared" si="267"/>
        <v>0.13392857142857145</v>
      </c>
      <c r="H166" s="151">
        <f t="shared" si="267"/>
        <v>4.7619047619047616E-2</v>
      </c>
      <c r="I166" s="151">
        <f t="shared" si="267"/>
        <v>0.11904761904761904</v>
      </c>
      <c r="J166" s="151">
        <f t="shared" si="267"/>
        <v>7.1428571428571425E-2</v>
      </c>
      <c r="K166" s="151">
        <f>SUM(C166:J166)</f>
        <v>0.8035714285714286</v>
      </c>
      <c r="L166" s="1"/>
      <c r="M166" s="1"/>
      <c r="N166" s="1"/>
      <c r="O166" s="1"/>
      <c r="P166" s="1"/>
      <c r="Q166" s="1"/>
      <c r="R166" s="1"/>
      <c r="S166" s="1"/>
      <c r="T166" s="1"/>
      <c r="U166" s="1"/>
      <c r="V166" s="1"/>
      <c r="W166" s="1"/>
      <c r="X166" s="1"/>
      <c r="Y166" s="1"/>
      <c r="Z166" s="1"/>
      <c r="AA166" s="1"/>
      <c r="AB166" s="1"/>
      <c r="AC166" s="1"/>
    </row>
    <row r="167" spans="1:29">
      <c r="A167" s="150" t="s">
        <v>193</v>
      </c>
      <c r="B167" s="151"/>
      <c r="C167" s="151">
        <f>C165*C$3</f>
        <v>5.1196055497297721E-2</v>
      </c>
      <c r="D167" s="151">
        <f t="shared" ref="D167:J167" si="268">D165*D$3</f>
        <v>6.4974187303379852E-2</v>
      </c>
      <c r="E167" s="151">
        <f>E165*E$3</f>
        <v>0.19117730095990965</v>
      </c>
      <c r="F167" s="151">
        <f t="shared" si="268"/>
        <v>8.1213600064531738E-2</v>
      </c>
      <c r="G167" s="151">
        <f t="shared" si="268"/>
        <v>0.11055799790271841</v>
      </c>
      <c r="H167" s="151">
        <f t="shared" si="268"/>
        <v>5.9213519399854787E-2</v>
      </c>
      <c r="I167" s="151">
        <f t="shared" si="268"/>
        <v>8.9663829958861005E-2</v>
      </c>
      <c r="J167" s="151">
        <f t="shared" si="268"/>
        <v>7.9211099459546672E-2</v>
      </c>
      <c r="K167" s="151">
        <f>SUM(C167:J167)</f>
        <v>0.72720759054609985</v>
      </c>
      <c r="L167" s="1"/>
      <c r="M167" s="1"/>
      <c r="N167" s="1"/>
      <c r="O167" s="1"/>
      <c r="P167" s="1"/>
      <c r="Q167" s="1"/>
      <c r="R167" s="1"/>
      <c r="S167" s="1"/>
      <c r="T167" s="1"/>
      <c r="U167" s="1"/>
      <c r="V167" s="1"/>
      <c r="W167" s="1"/>
      <c r="X167" s="1"/>
      <c r="Y167" s="1"/>
      <c r="Z167" s="1"/>
      <c r="AA167" s="1"/>
      <c r="AB167" s="1"/>
      <c r="AC167" s="1"/>
    </row>
    <row r="168" spans="1:29">
      <c r="A168" s="22" t="s">
        <v>110</v>
      </c>
      <c r="B168" s="3"/>
      <c r="C168" s="3">
        <f>K166</f>
        <v>0.8035714285714286</v>
      </c>
      <c r="L168" s="1"/>
      <c r="M168" s="1"/>
      <c r="N168" s="1"/>
      <c r="O168" s="1"/>
      <c r="P168" s="1"/>
      <c r="Q168" s="1"/>
      <c r="R168" s="1"/>
      <c r="S168" s="1"/>
      <c r="T168" s="1"/>
      <c r="U168" s="1"/>
      <c r="V168" s="1"/>
      <c r="W168" s="1"/>
      <c r="X168" s="1"/>
      <c r="Y168" s="1"/>
      <c r="Z168" s="1"/>
      <c r="AA168" s="1"/>
      <c r="AB168" s="1"/>
      <c r="AC168" s="1"/>
    </row>
    <row r="169" spans="1:29">
      <c r="A169" s="87" t="s">
        <v>135</v>
      </c>
      <c r="B169" s="88"/>
      <c r="C169" s="88">
        <f>K167</f>
        <v>0.72720759054609985</v>
      </c>
      <c r="L169" s="1"/>
      <c r="M169" s="1"/>
      <c r="N169" s="1"/>
      <c r="O169" s="1"/>
      <c r="P169" s="1"/>
      <c r="Q169" s="1"/>
      <c r="R169" s="1"/>
      <c r="S169" s="1"/>
      <c r="T169" s="1"/>
      <c r="U169" s="1"/>
      <c r="V169" s="1"/>
      <c r="W169" s="1"/>
      <c r="X169" s="1"/>
      <c r="Y169" s="1"/>
      <c r="Z169" s="1"/>
      <c r="AA169" s="1"/>
      <c r="AB169" s="1"/>
      <c r="AC169" s="1"/>
    </row>
    <row r="170" spans="1:29">
      <c r="A170" s="149" t="s">
        <v>250</v>
      </c>
      <c r="L170" s="1"/>
      <c r="M170" s="1"/>
      <c r="N170" s="1"/>
      <c r="O170" s="1"/>
      <c r="P170" s="1"/>
      <c r="Q170" s="1"/>
      <c r="R170" s="1"/>
      <c r="S170" s="1"/>
      <c r="T170" s="1"/>
      <c r="U170" s="1"/>
      <c r="V170" s="1"/>
      <c r="W170" s="1"/>
      <c r="X170" s="1"/>
      <c r="Y170" s="1"/>
      <c r="Z170" s="1"/>
      <c r="AA170" s="1"/>
      <c r="AB170" s="1"/>
      <c r="AC170" s="1"/>
    </row>
    <row r="171" spans="1:29">
      <c r="A171" s="150" t="s">
        <v>131</v>
      </c>
      <c r="B171" s="151"/>
      <c r="C171" s="151">
        <f>AT154</f>
        <v>4.615384615384615</v>
      </c>
      <c r="D171" s="151">
        <f t="shared" ref="D171:D172" si="269">AU154</f>
        <v>4.083333333333333</v>
      </c>
      <c r="E171" s="151">
        <f t="shared" ref="E171:E172" si="270">AV154</f>
        <v>2.7272727272727271</v>
      </c>
      <c r="F171" s="151">
        <f t="shared" ref="F171:F172" si="271">AW154</f>
        <v>5.083333333333333</v>
      </c>
      <c r="G171" s="151">
        <f t="shared" ref="G171:G172" si="272">AX154</f>
        <v>3.5</v>
      </c>
      <c r="H171" s="151">
        <f t="shared" ref="H171:H172" si="273">AY154</f>
        <v>3.1</v>
      </c>
      <c r="I171" s="151">
        <f t="shared" ref="I171:I172" si="274">AZ154</f>
        <v>3.4285714285714284</v>
      </c>
      <c r="J171" s="151">
        <f t="shared" ref="J171:J172" si="275">BA154</f>
        <v>6.2727272727272725</v>
      </c>
      <c r="L171" s="106"/>
      <c r="M171" s="106"/>
      <c r="N171" s="106"/>
      <c r="O171" s="106"/>
      <c r="P171" s="106"/>
      <c r="Q171" s="106"/>
      <c r="R171" s="106"/>
      <c r="S171" s="106"/>
      <c r="T171" s="1"/>
      <c r="U171" s="1"/>
      <c r="V171" s="106"/>
      <c r="W171" s="106"/>
      <c r="X171" s="106"/>
      <c r="Y171" s="106"/>
      <c r="Z171" s="106"/>
      <c r="AA171" s="106"/>
      <c r="AB171" s="106"/>
      <c r="AC171" s="106"/>
    </row>
    <row r="172" spans="1:29">
      <c r="A172" s="150" t="s">
        <v>132</v>
      </c>
      <c r="B172" s="151"/>
      <c r="C172" s="151">
        <f>AT155</f>
        <v>1.4455945454184556</v>
      </c>
      <c r="D172" s="151">
        <f t="shared" si="269"/>
        <v>1.6213537179739275</v>
      </c>
      <c r="E172" s="151">
        <f t="shared" si="270"/>
        <v>1.1908743922772957</v>
      </c>
      <c r="F172" s="151">
        <f t="shared" si="271"/>
        <v>1.9286515936521484</v>
      </c>
      <c r="G172" s="151">
        <f t="shared" si="272"/>
        <v>1.4459976109624424</v>
      </c>
      <c r="H172" s="151">
        <f t="shared" si="273"/>
        <v>2.2335820757001272</v>
      </c>
      <c r="I172" s="151">
        <f t="shared" si="274"/>
        <v>1.5118578920369086</v>
      </c>
      <c r="J172" s="151">
        <f t="shared" si="275"/>
        <v>0.78624539310689678</v>
      </c>
      <c r="L172" s="106"/>
      <c r="M172" s="106"/>
      <c r="N172" s="106"/>
      <c r="O172" s="106"/>
      <c r="P172" s="106"/>
      <c r="Q172" s="106"/>
      <c r="R172" s="106"/>
      <c r="S172" s="106"/>
      <c r="T172" s="1"/>
      <c r="U172" s="1"/>
      <c r="V172" s="106"/>
      <c r="W172" s="106"/>
      <c r="X172" s="106"/>
      <c r="Y172" s="106"/>
      <c r="Z172" s="106"/>
      <c r="AA172" s="106"/>
      <c r="AB172" s="106"/>
      <c r="AC172" s="106"/>
    </row>
    <row r="173" spans="1:29">
      <c r="A173" s="150" t="s">
        <v>109</v>
      </c>
      <c r="B173" s="151"/>
      <c r="C173" s="151">
        <f>C171/7</f>
        <v>0.65934065934065933</v>
      </c>
      <c r="D173" s="151">
        <f t="shared" ref="D173:J173" si="276">D171/7</f>
        <v>0.58333333333333326</v>
      </c>
      <c r="E173" s="151">
        <f t="shared" si="276"/>
        <v>0.38961038961038957</v>
      </c>
      <c r="F173" s="151">
        <f t="shared" si="276"/>
        <v>0.72619047619047616</v>
      </c>
      <c r="G173" s="151">
        <f t="shared" si="276"/>
        <v>0.5</v>
      </c>
      <c r="H173" s="151">
        <f t="shared" si="276"/>
        <v>0.44285714285714289</v>
      </c>
      <c r="I173" s="151">
        <f t="shared" si="276"/>
        <v>0.48979591836734693</v>
      </c>
      <c r="J173" s="151">
        <f t="shared" si="276"/>
        <v>0.89610389610389607</v>
      </c>
      <c r="L173" s="106"/>
      <c r="M173" s="106"/>
      <c r="N173" s="106"/>
      <c r="O173" s="106"/>
      <c r="P173" s="106"/>
      <c r="Q173" s="106"/>
      <c r="R173" s="106"/>
      <c r="S173" s="106"/>
      <c r="T173" s="1"/>
      <c r="U173" s="1"/>
      <c r="V173" s="106"/>
      <c r="W173" s="106"/>
      <c r="X173" s="106"/>
      <c r="Y173" s="106"/>
      <c r="Z173" s="106"/>
      <c r="AA173" s="106"/>
      <c r="AB173" s="106"/>
      <c r="AC173" s="106"/>
    </row>
    <row r="174" spans="1:29">
      <c r="A174" s="150" t="s">
        <v>158</v>
      </c>
      <c r="B174" s="151"/>
      <c r="C174" s="151">
        <f>C173*C$2</f>
        <v>8.2417582417582416E-2</v>
      </c>
      <c r="D174" s="151">
        <f>D173*D$2</f>
        <v>2.4305555555555552E-2</v>
      </c>
      <c r="E174" s="151">
        <f>E173*E$2</f>
        <v>8.1168831168831182E-2</v>
      </c>
      <c r="F174" s="151">
        <f t="shared" ref="F174:J174" si="277">F173*F$2</f>
        <v>0.12103174603174602</v>
      </c>
      <c r="G174" s="151">
        <f t="shared" si="277"/>
        <v>0.10416666666666669</v>
      </c>
      <c r="H174" s="151">
        <f t="shared" si="277"/>
        <v>3.6904761904761905E-2</v>
      </c>
      <c r="I174" s="151">
        <f t="shared" si="277"/>
        <v>8.1632653061224483E-2</v>
      </c>
      <c r="J174" s="151">
        <f t="shared" si="277"/>
        <v>7.4675324675324672E-2</v>
      </c>
      <c r="K174" s="151">
        <f>SUM(C174:J174)</f>
        <v>0.60630312148169296</v>
      </c>
      <c r="L174" s="106"/>
      <c r="M174" s="106"/>
      <c r="N174" s="106"/>
      <c r="O174" s="106"/>
      <c r="P174" s="106"/>
      <c r="Q174" s="106"/>
      <c r="R174" s="106"/>
      <c r="S174" s="106"/>
      <c r="T174" s="1"/>
      <c r="U174" s="1"/>
      <c r="V174" s="106"/>
      <c r="W174" s="106"/>
      <c r="X174" s="106"/>
      <c r="Y174" s="106"/>
      <c r="Z174" s="106"/>
      <c r="AA174" s="106"/>
      <c r="AB174" s="106"/>
      <c r="AC174" s="106"/>
    </row>
    <row r="175" spans="1:29">
      <c r="A175" s="150" t="s">
        <v>193</v>
      </c>
      <c r="B175" s="151"/>
      <c r="C175" s="151">
        <f>C173*C$3</f>
        <v>7.8763162303534959E-2</v>
      </c>
      <c r="D175" s="151">
        <f t="shared" ref="D175:J175" si="278">D173*D$3</f>
        <v>5.8958058849363192E-2</v>
      </c>
      <c r="E175" s="151">
        <f t="shared" si="278"/>
        <v>7.4484662711653105E-2</v>
      </c>
      <c r="F175" s="151">
        <f t="shared" si="278"/>
        <v>6.8805966721339387E-2</v>
      </c>
      <c r="G175" s="151">
        <f t="shared" si="278"/>
        <v>8.5989553924336534E-2</v>
      </c>
      <c r="H175" s="151">
        <f t="shared" si="278"/>
        <v>4.5890477534887467E-2</v>
      </c>
      <c r="I175" s="151">
        <f t="shared" si="278"/>
        <v>6.1483769114647549E-2</v>
      </c>
      <c r="J175" s="151">
        <f t="shared" si="278"/>
        <v>8.2811603980435147E-2</v>
      </c>
      <c r="K175" s="151">
        <f>SUM(C175:J175)</f>
        <v>0.55718725514019729</v>
      </c>
      <c r="L175" s="121"/>
      <c r="M175" s="121"/>
      <c r="N175" s="121"/>
      <c r="O175" s="121"/>
      <c r="P175" s="121"/>
      <c r="Q175" s="121"/>
      <c r="R175" s="121"/>
      <c r="S175" s="121"/>
      <c r="T175" s="1"/>
      <c r="U175" s="1"/>
      <c r="V175" s="121"/>
      <c r="W175" s="121"/>
      <c r="X175" s="121"/>
      <c r="Y175" s="121"/>
      <c r="Z175" s="121"/>
      <c r="AA175" s="121"/>
      <c r="AB175" s="121"/>
      <c r="AC175" s="121"/>
    </row>
    <row r="176" spans="1:29">
      <c r="A176" s="22" t="s">
        <v>110</v>
      </c>
      <c r="B176" s="3"/>
      <c r="C176" s="3">
        <f>K174</f>
        <v>0.60630312148169296</v>
      </c>
      <c r="L176" s="122"/>
      <c r="M176" s="122"/>
      <c r="N176" s="122"/>
      <c r="O176" s="122"/>
      <c r="P176" s="122"/>
      <c r="Q176" s="122"/>
      <c r="R176" s="122"/>
      <c r="S176" s="122"/>
      <c r="T176" s="1"/>
      <c r="U176" s="1"/>
      <c r="V176" s="122"/>
      <c r="W176" s="122"/>
      <c r="X176" s="122"/>
      <c r="Y176" s="122"/>
      <c r="Z176" s="122"/>
      <c r="AA176" s="122"/>
      <c r="AB176" s="122"/>
      <c r="AC176" s="122"/>
    </row>
    <row r="177" spans="1:29">
      <c r="A177" s="87" t="s">
        <v>135</v>
      </c>
      <c r="B177" s="88"/>
      <c r="C177" s="88">
        <f>K175</f>
        <v>0.55718725514019729</v>
      </c>
      <c r="L177" s="1"/>
      <c r="M177" s="1"/>
      <c r="N177" s="1"/>
      <c r="O177" s="1"/>
      <c r="P177" s="1"/>
      <c r="Q177" s="1"/>
      <c r="R177" s="1"/>
      <c r="S177" s="1"/>
      <c r="T177" s="1"/>
      <c r="U177" s="1"/>
      <c r="V177" s="1"/>
      <c r="W177" s="1"/>
      <c r="X177" s="1"/>
      <c r="Y177" s="1"/>
      <c r="Z177" s="1"/>
      <c r="AA177" s="1"/>
      <c r="AB177" s="1"/>
      <c r="AC177" s="1"/>
    </row>
    <row r="189" spans="1:29" ht="15" thickBot="1">
      <c r="A189" s="87"/>
      <c r="B189" s="88"/>
      <c r="C189" s="88"/>
    </row>
    <row r="190" spans="1:29" ht="15" thickBot="1">
      <c r="A190" s="29" t="s">
        <v>134</v>
      </c>
      <c r="B190" s="30"/>
      <c r="C190" s="90">
        <f>AVERAGE(C24,C82,C140)</f>
        <v>1.0811682235076896</v>
      </c>
      <c r="D190" s="90">
        <f t="shared" ref="C190:J190" si="279">AVERAGE(D24,D82,D140)</f>
        <v>1.295641368318184</v>
      </c>
      <c r="E190" s="90">
        <f t="shared" si="279"/>
        <v>1.5171639131176473</v>
      </c>
      <c r="F190" s="90">
        <f t="shared" si="279"/>
        <v>1.5579369513753381</v>
      </c>
      <c r="G190" s="90">
        <f t="shared" si="279"/>
        <v>1.420358338800076</v>
      </c>
      <c r="H190" s="90">
        <f t="shared" si="279"/>
        <v>1.4625777404014009</v>
      </c>
      <c r="I190" s="90">
        <f t="shared" si="279"/>
        <v>1.3023667917245931</v>
      </c>
      <c r="J190" s="90">
        <f t="shared" si="279"/>
        <v>1.5460083270440392</v>
      </c>
    </row>
    <row r="191" spans="1:29">
      <c r="A191" t="s">
        <v>25</v>
      </c>
      <c r="C191" s="74">
        <f>AVERAGE(C23,C81,C139)</f>
        <v>4.6791666666666663</v>
      </c>
      <c r="D191" s="74">
        <f t="shared" ref="D191:J191" si="280">AVERAGE(D23,D81,D139)</f>
        <v>4.2666666666666666</v>
      </c>
      <c r="E191" s="74">
        <f t="shared" si="280"/>
        <v>4.1050893550893548</v>
      </c>
      <c r="F191" s="74">
        <f t="shared" si="280"/>
        <v>4.9936507936507937</v>
      </c>
      <c r="G191" s="74">
        <f t="shared" si="280"/>
        <v>4.0338217338217346</v>
      </c>
      <c r="H191" s="74">
        <f t="shared" si="280"/>
        <v>3.5723905723905722</v>
      </c>
      <c r="I191" s="74">
        <f t="shared" si="280"/>
        <v>4.2333333333333334</v>
      </c>
      <c r="J191" s="74">
        <f t="shared" si="280"/>
        <v>5.6349206349206353</v>
      </c>
    </row>
  </sheetData>
  <sheetCalcPr fullCalcOnLoad="1"/>
  <phoneticPr fontId="4" type="noConversion"/>
  <pageMargins left="0.7" right="0.7" top="0.78740157499999996" bottom="0.78740157499999996" header="0.3" footer="0.3"/>
  <pageSetup paperSize="0" orientation="portrait" horizontalDpi="4294967292" verticalDpi="4294967292"/>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BA235"/>
  <sheetViews>
    <sheetView topLeftCell="A211" zoomScale="85" zoomScaleNormal="85" zoomScalePageLayoutView="85" workbookViewId="0">
      <selection activeCell="A236" sqref="A236:XFD236"/>
    </sheetView>
  </sheetViews>
  <sheetFormatPr baseColWidth="10" defaultRowHeight="14"/>
  <cols>
    <col min="1" max="1" width="20" customWidth="1"/>
    <col min="2" max="2" width="16.5" customWidth="1"/>
    <col min="6" max="6" width="12.5" customWidth="1"/>
    <col min="8" max="8" width="12.1640625" bestFit="1" customWidth="1"/>
    <col min="9" max="9" width="13.83203125" bestFit="1" customWidth="1"/>
    <col min="10" max="10" width="10.1640625" customWidth="1"/>
    <col min="12" max="12" width="11.5" customWidth="1"/>
    <col min="13" max="13" width="5.5" customWidth="1"/>
    <col min="14" max="14" width="4.5" customWidth="1"/>
    <col min="15" max="15" width="4.1640625" customWidth="1"/>
    <col min="16" max="16" width="5.5" customWidth="1"/>
    <col min="17" max="17" width="4.6640625" customWidth="1"/>
    <col min="18" max="18" width="4.5" customWidth="1"/>
    <col min="19" max="19" width="3.83203125" customWidth="1"/>
    <col min="23" max="23" width="4.6640625" customWidth="1"/>
    <col min="24" max="24" width="4" customWidth="1"/>
    <col min="25" max="25" width="3.83203125" customWidth="1"/>
    <col min="26" max="26" width="4.5" customWidth="1"/>
    <col min="27" max="27" width="3.1640625" customWidth="1"/>
    <col min="28" max="28" width="4.1640625" customWidth="1"/>
    <col min="29" max="29" width="4.5" customWidth="1"/>
    <col min="30" max="31" width="6" customWidth="1"/>
    <col min="32" max="32" width="5.5" customWidth="1"/>
    <col min="33" max="33" width="4.5" customWidth="1"/>
    <col min="34" max="34" width="4.83203125" customWidth="1"/>
    <col min="35" max="35" width="5" customWidth="1"/>
    <col min="36" max="36" width="4" customWidth="1"/>
    <col min="37" max="37" width="4.1640625" customWidth="1"/>
    <col min="38" max="38" width="4.83203125" customWidth="1"/>
    <col min="39" max="39" width="6.5" customWidth="1"/>
    <col min="40" max="40" width="5.5" customWidth="1"/>
    <col min="41" max="41" width="5.1640625" customWidth="1"/>
    <col min="42" max="42" width="4.83203125" customWidth="1"/>
    <col min="43" max="43" width="5" customWidth="1"/>
    <col min="44" max="45" width="3.5" customWidth="1"/>
    <col min="46" max="46" width="5.5" customWidth="1"/>
    <col min="47" max="47" width="3.6640625" customWidth="1"/>
    <col min="48" max="48" width="3.83203125" customWidth="1"/>
    <col min="49" max="49" width="3.1640625" customWidth="1"/>
    <col min="50" max="50" width="4" customWidth="1"/>
    <col min="51" max="51" width="3.83203125" customWidth="1"/>
    <col min="52" max="52" width="4.6640625" customWidth="1"/>
    <col min="53" max="53" width="4" customWidth="1"/>
  </cols>
  <sheetData>
    <row r="1" spans="1:38">
      <c r="A1" s="4"/>
      <c r="B1" t="s">
        <v>94</v>
      </c>
      <c r="C1">
        <f>C5+C63+C124+C179</f>
        <v>56</v>
      </c>
    </row>
    <row r="2" spans="1:38">
      <c r="A2" s="72" t="s">
        <v>154</v>
      </c>
      <c r="B2" s="73"/>
      <c r="C2" s="73">
        <f>Gewichte!E38</f>
        <v>0.125</v>
      </c>
      <c r="D2" s="73">
        <f>Gewichte!E39</f>
        <v>4.1666666666666664E-2</v>
      </c>
      <c r="E2" s="73">
        <f>Gewichte!E40</f>
        <v>0.20833333333333337</v>
      </c>
      <c r="F2" s="73">
        <f>Gewichte!E41</f>
        <v>0.16666666666666666</v>
      </c>
      <c r="G2" s="73">
        <f>Gewichte!E42</f>
        <v>0.20833333333333337</v>
      </c>
      <c r="H2" s="73">
        <f>Gewichte!E43</f>
        <v>8.3333333333333329E-2</v>
      </c>
      <c r="I2" s="73">
        <f>Gewichte!E44</f>
        <v>0.16666666666666666</v>
      </c>
      <c r="J2" s="73">
        <f>Gewichte!E45</f>
        <v>8.3333333333333329E-2</v>
      </c>
    </row>
    <row r="3" spans="1:38">
      <c r="A3" s="72" t="s">
        <v>155</v>
      </c>
      <c r="B3" s="73"/>
      <c r="C3" s="86">
        <v>0.11945746282702803</v>
      </c>
      <c r="D3" s="86">
        <v>0.10107095802747977</v>
      </c>
      <c r="E3" s="86">
        <v>0.19117730095990965</v>
      </c>
      <c r="F3" s="86">
        <v>9.4749200075287032E-2</v>
      </c>
      <c r="G3" s="86">
        <v>0.17197910784867307</v>
      </c>
      <c r="H3" s="86">
        <v>0.10362365894974589</v>
      </c>
      <c r="I3" s="86">
        <v>0.12552936194240541</v>
      </c>
      <c r="J3" s="86">
        <v>9.2412949369471115E-2</v>
      </c>
    </row>
    <row r="4" spans="1:38">
      <c r="A4" s="4"/>
    </row>
    <row r="5" spans="1:38" ht="15" thickBot="1">
      <c r="A5" s="4"/>
      <c r="B5" t="s">
        <v>95</v>
      </c>
      <c r="C5" s="1">
        <v>12</v>
      </c>
      <c r="D5" s="1">
        <v>12</v>
      </c>
      <c r="E5" s="1">
        <v>12</v>
      </c>
      <c r="F5" s="1">
        <v>12</v>
      </c>
      <c r="G5" s="1">
        <v>12</v>
      </c>
      <c r="H5" s="1">
        <v>12</v>
      </c>
      <c r="I5" s="1">
        <v>12</v>
      </c>
      <c r="J5" s="1">
        <v>12</v>
      </c>
    </row>
    <row r="6" spans="1:38" ht="29.25" customHeight="1" thickTop="1">
      <c r="A6" s="4"/>
      <c r="C6" s="5" t="s">
        <v>76</v>
      </c>
      <c r="D6" s="6" t="s">
        <v>79</v>
      </c>
      <c r="E6" s="6" t="s">
        <v>96</v>
      </c>
      <c r="F6" s="6" t="s">
        <v>83</v>
      </c>
      <c r="G6" s="6" t="s">
        <v>85</v>
      </c>
      <c r="H6" s="7" t="s">
        <v>87</v>
      </c>
      <c r="I6" s="6" t="s">
        <v>89</v>
      </c>
      <c r="J6" s="8" t="s">
        <v>91</v>
      </c>
      <c r="L6" s="9" t="s">
        <v>97</v>
      </c>
      <c r="T6" s="9" t="s">
        <v>98</v>
      </c>
      <c r="U6" s="10" t="s">
        <v>99</v>
      </c>
      <c r="V6" s="9" t="s">
        <v>100</v>
      </c>
      <c r="W6" s="9" t="s">
        <v>101</v>
      </c>
    </row>
    <row r="7" spans="1:38">
      <c r="A7" s="11" t="s">
        <v>102</v>
      </c>
      <c r="C7" s="12"/>
      <c r="D7" s="13"/>
      <c r="E7" s="13"/>
      <c r="F7" s="13"/>
      <c r="G7" s="13"/>
      <c r="H7" s="13"/>
      <c r="I7" s="13"/>
      <c r="J7" s="14"/>
      <c r="L7" s="10"/>
      <c r="T7" s="10"/>
      <c r="U7" s="10"/>
      <c r="V7" s="10"/>
      <c r="W7" s="10"/>
      <c r="AD7" s="1" t="s">
        <v>103</v>
      </c>
      <c r="AL7" t="s">
        <v>197</v>
      </c>
    </row>
    <row r="8" spans="1:38">
      <c r="A8" s="4"/>
      <c r="C8" s="16">
        <v>5</v>
      </c>
      <c r="D8" s="17">
        <v>6</v>
      </c>
      <c r="E8" s="17">
        <v>7</v>
      </c>
      <c r="F8" s="17">
        <v>6</v>
      </c>
      <c r="G8" s="17">
        <v>5</v>
      </c>
      <c r="H8" s="17">
        <v>4</v>
      </c>
      <c r="I8" s="17">
        <v>7</v>
      </c>
      <c r="J8" s="18">
        <v>6</v>
      </c>
      <c r="L8" s="19">
        <v>0</v>
      </c>
      <c r="T8" s="19"/>
      <c r="U8" s="19" t="s">
        <v>104</v>
      </c>
      <c r="V8">
        <v>0</v>
      </c>
      <c r="W8" s="19"/>
      <c r="AD8" s="19">
        <v>1</v>
      </c>
      <c r="AL8" s="19">
        <v>0</v>
      </c>
    </row>
    <row r="9" spans="1:38">
      <c r="A9" s="4"/>
      <c r="C9" s="16">
        <v>4</v>
      </c>
      <c r="D9" s="17">
        <v>6</v>
      </c>
      <c r="E9" s="17">
        <v>6</v>
      </c>
      <c r="F9" s="17">
        <v>4</v>
      </c>
      <c r="G9" s="17">
        <v>3</v>
      </c>
      <c r="H9" s="17">
        <v>2</v>
      </c>
      <c r="I9" s="17">
        <v>4</v>
      </c>
      <c r="J9" s="18">
        <v>5</v>
      </c>
      <c r="L9" s="19">
        <v>0</v>
      </c>
      <c r="T9" s="19"/>
      <c r="U9" s="19"/>
      <c r="V9" s="19">
        <v>0</v>
      </c>
      <c r="W9" s="19"/>
      <c r="AD9" s="19">
        <v>1</v>
      </c>
      <c r="AL9" s="19">
        <v>0</v>
      </c>
    </row>
    <row r="10" spans="1:38">
      <c r="A10" s="4"/>
      <c r="C10" s="16">
        <v>2</v>
      </c>
      <c r="D10" s="17">
        <v>5</v>
      </c>
      <c r="E10" s="17">
        <v>2</v>
      </c>
      <c r="F10" s="17">
        <v>3</v>
      </c>
      <c r="G10" s="17">
        <v>5</v>
      </c>
      <c r="H10" s="17">
        <v>3</v>
      </c>
      <c r="I10" s="17" t="s">
        <v>105</v>
      </c>
      <c r="J10" s="18">
        <v>5</v>
      </c>
      <c r="L10" s="19">
        <v>0</v>
      </c>
      <c r="T10" s="19"/>
      <c r="U10" s="19" t="s">
        <v>104</v>
      </c>
      <c r="V10" s="19">
        <v>0</v>
      </c>
      <c r="W10" s="19"/>
      <c r="AD10" s="19">
        <v>1</v>
      </c>
      <c r="AL10" s="19">
        <v>0</v>
      </c>
    </row>
    <row r="11" spans="1:38">
      <c r="A11" s="4"/>
      <c r="C11" s="16">
        <v>4</v>
      </c>
      <c r="D11" s="17">
        <v>3</v>
      </c>
      <c r="E11" s="17">
        <v>5</v>
      </c>
      <c r="F11" s="17">
        <v>6</v>
      </c>
      <c r="G11" s="17">
        <v>2</v>
      </c>
      <c r="H11" s="17">
        <v>3</v>
      </c>
      <c r="I11" s="17">
        <v>2</v>
      </c>
      <c r="J11" s="18">
        <v>7</v>
      </c>
      <c r="L11" s="19">
        <v>1</v>
      </c>
      <c r="T11" s="19"/>
      <c r="U11" s="19"/>
      <c r="V11" s="19">
        <v>0</v>
      </c>
      <c r="W11" s="19"/>
      <c r="AD11" s="19">
        <v>1</v>
      </c>
      <c r="AL11" s="19">
        <v>0</v>
      </c>
    </row>
    <row r="12" spans="1:38">
      <c r="A12" s="4"/>
      <c r="C12" s="16">
        <v>4</v>
      </c>
      <c r="D12" s="20">
        <v>6</v>
      </c>
      <c r="E12" s="20">
        <v>4</v>
      </c>
      <c r="F12" s="20">
        <v>3</v>
      </c>
      <c r="G12" s="20">
        <v>4</v>
      </c>
      <c r="H12" s="20">
        <v>3</v>
      </c>
      <c r="I12" s="20">
        <v>3</v>
      </c>
      <c r="J12" s="18">
        <v>6</v>
      </c>
      <c r="L12" s="19">
        <v>1</v>
      </c>
      <c r="T12" s="19"/>
      <c r="U12" s="19"/>
      <c r="V12" s="19">
        <v>0</v>
      </c>
      <c r="W12" s="19"/>
      <c r="AD12" s="19">
        <v>0</v>
      </c>
      <c r="AL12" s="19">
        <v>1</v>
      </c>
    </row>
    <row r="13" spans="1:38">
      <c r="A13" s="4"/>
      <c r="C13" s="16">
        <v>2</v>
      </c>
      <c r="D13" s="17">
        <v>6</v>
      </c>
      <c r="E13" s="17">
        <v>4</v>
      </c>
      <c r="F13" s="17">
        <v>1</v>
      </c>
      <c r="G13" s="17">
        <v>5</v>
      </c>
      <c r="H13" s="17">
        <v>3</v>
      </c>
      <c r="I13" s="17">
        <v>4</v>
      </c>
      <c r="J13" s="18">
        <v>6</v>
      </c>
      <c r="L13" s="19">
        <v>0</v>
      </c>
      <c r="T13" s="19"/>
      <c r="U13" s="19"/>
      <c r="V13" s="19">
        <v>1</v>
      </c>
      <c r="W13" s="19"/>
      <c r="AD13" s="19">
        <v>0</v>
      </c>
      <c r="AL13" s="19">
        <v>1</v>
      </c>
    </row>
    <row r="14" spans="1:38">
      <c r="A14" s="4"/>
      <c r="C14" s="16">
        <v>7</v>
      </c>
      <c r="D14" s="17">
        <v>5</v>
      </c>
      <c r="E14" s="17">
        <v>6</v>
      </c>
      <c r="F14" s="17">
        <v>6</v>
      </c>
      <c r="G14" s="17">
        <v>6</v>
      </c>
      <c r="H14" s="17">
        <v>6</v>
      </c>
      <c r="I14" s="17">
        <v>5</v>
      </c>
      <c r="J14" s="18">
        <v>6</v>
      </c>
      <c r="L14" s="19">
        <v>0</v>
      </c>
      <c r="T14" s="19"/>
      <c r="U14" s="19"/>
      <c r="V14" s="19">
        <v>0</v>
      </c>
      <c r="W14" s="19"/>
      <c r="AD14" s="19">
        <v>0</v>
      </c>
      <c r="AL14" s="19">
        <v>1</v>
      </c>
    </row>
    <row r="15" spans="1:38">
      <c r="A15" s="4"/>
      <c r="C15" s="16">
        <v>6</v>
      </c>
      <c r="D15" s="17">
        <v>6</v>
      </c>
      <c r="E15" s="17">
        <v>6</v>
      </c>
      <c r="F15" s="17">
        <v>6</v>
      </c>
      <c r="G15" s="17">
        <v>5</v>
      </c>
      <c r="H15" s="17">
        <v>6</v>
      </c>
      <c r="I15" s="17">
        <v>6</v>
      </c>
      <c r="J15" s="18">
        <v>6</v>
      </c>
      <c r="L15" s="19">
        <v>1</v>
      </c>
      <c r="T15" s="19"/>
      <c r="U15" s="19"/>
      <c r="V15" s="19">
        <v>0</v>
      </c>
      <c r="W15" s="19"/>
      <c r="AD15" s="19">
        <v>0</v>
      </c>
      <c r="AL15" s="19">
        <v>1</v>
      </c>
    </row>
    <row r="16" spans="1:38">
      <c r="A16" s="4"/>
      <c r="C16" s="16">
        <v>3</v>
      </c>
      <c r="D16" s="17">
        <v>6</v>
      </c>
      <c r="E16" s="17" t="s">
        <v>106</v>
      </c>
      <c r="F16" s="17">
        <v>4</v>
      </c>
      <c r="G16" s="17">
        <v>6</v>
      </c>
      <c r="H16" s="17">
        <v>5</v>
      </c>
      <c r="I16" s="17">
        <v>5</v>
      </c>
      <c r="J16" s="18">
        <v>3</v>
      </c>
      <c r="L16" s="19">
        <v>1</v>
      </c>
      <c r="T16" s="19"/>
      <c r="U16" s="19"/>
      <c r="V16" s="19">
        <v>1</v>
      </c>
      <c r="W16" s="19"/>
      <c r="AD16" s="19">
        <v>0</v>
      </c>
      <c r="AL16" s="19">
        <v>1</v>
      </c>
    </row>
    <row r="17" spans="1:45">
      <c r="A17" s="4"/>
      <c r="C17" s="16">
        <v>7</v>
      </c>
      <c r="D17" s="17">
        <v>6</v>
      </c>
      <c r="E17" s="17">
        <v>6</v>
      </c>
      <c r="F17" s="17">
        <v>6</v>
      </c>
      <c r="G17" s="17">
        <v>6</v>
      </c>
      <c r="H17" s="17">
        <v>6</v>
      </c>
      <c r="I17" s="17">
        <v>6</v>
      </c>
      <c r="J17" s="18">
        <v>7</v>
      </c>
      <c r="L17" s="19">
        <v>1</v>
      </c>
      <c r="T17" s="19" t="s">
        <v>104</v>
      </c>
      <c r="U17" s="19" t="s">
        <v>104</v>
      </c>
      <c r="V17" s="19">
        <v>0</v>
      </c>
      <c r="W17" s="19"/>
      <c r="AD17" s="19">
        <v>0</v>
      </c>
      <c r="AL17" s="19">
        <v>1</v>
      </c>
    </row>
    <row r="18" spans="1:45">
      <c r="A18" s="11"/>
      <c r="C18" s="16">
        <v>7</v>
      </c>
      <c r="D18" s="17">
        <v>7</v>
      </c>
      <c r="E18" s="17">
        <v>5</v>
      </c>
      <c r="F18" s="17">
        <v>3</v>
      </c>
      <c r="G18" s="17">
        <v>6</v>
      </c>
      <c r="H18" s="17" t="s">
        <v>106</v>
      </c>
      <c r="I18" s="17" t="s">
        <v>105</v>
      </c>
      <c r="J18" s="18">
        <v>7</v>
      </c>
      <c r="L18" s="19">
        <v>1</v>
      </c>
      <c r="T18" s="19" t="s">
        <v>104</v>
      </c>
      <c r="U18" s="19" t="s">
        <v>104</v>
      </c>
      <c r="V18" s="19">
        <v>0</v>
      </c>
      <c r="W18" s="19"/>
      <c r="Y18" t="s">
        <v>107</v>
      </c>
      <c r="AD18" s="19">
        <v>0</v>
      </c>
      <c r="AL18" s="19">
        <v>1</v>
      </c>
    </row>
    <row r="19" spans="1:45" ht="15" thickBot="1">
      <c r="A19" s="4"/>
      <c r="C19" s="16">
        <v>5</v>
      </c>
      <c r="D19" s="17">
        <v>6</v>
      </c>
      <c r="E19" s="17">
        <v>5</v>
      </c>
      <c r="F19" s="17">
        <v>6</v>
      </c>
      <c r="G19" s="17">
        <v>5</v>
      </c>
      <c r="H19" s="17">
        <v>6</v>
      </c>
      <c r="I19" s="17">
        <v>4</v>
      </c>
      <c r="J19" s="18">
        <v>6</v>
      </c>
      <c r="L19" s="127">
        <v>1</v>
      </c>
      <c r="T19" s="19" t="s">
        <v>104</v>
      </c>
      <c r="U19" s="19"/>
      <c r="V19" s="127">
        <v>0</v>
      </c>
      <c r="W19" s="127"/>
      <c r="Y19" t="s">
        <v>113</v>
      </c>
      <c r="AD19" s="127">
        <v>0</v>
      </c>
      <c r="AL19" s="19">
        <v>1</v>
      </c>
    </row>
    <row r="20" spans="1:45" ht="16" thickTop="1" thickBot="1">
      <c r="A20" s="71" t="s">
        <v>108</v>
      </c>
      <c r="C20" s="69">
        <f>AVERAGE(C8:C19)</f>
        <v>4.666666666666667</v>
      </c>
      <c r="D20" s="69">
        <f t="shared" ref="D20:J20" si="0">AVERAGE(D8:D19)</f>
        <v>5.666666666666667</v>
      </c>
      <c r="E20" s="69">
        <f>AVERAGE(E8:E19)</f>
        <v>5.0909090909090908</v>
      </c>
      <c r="F20" s="69">
        <f t="shared" si="0"/>
        <v>4.5</v>
      </c>
      <c r="G20" s="69">
        <f t="shared" si="0"/>
        <v>4.833333333333333</v>
      </c>
      <c r="H20" s="69">
        <f t="shared" si="0"/>
        <v>4.2727272727272725</v>
      </c>
      <c r="I20" s="69">
        <f t="shared" si="0"/>
        <v>4.5999999999999996</v>
      </c>
      <c r="J20" s="69">
        <f t="shared" si="0"/>
        <v>5.833333333333333</v>
      </c>
      <c r="L20" s="107" t="b">
        <f>IF(AND($L8,C8)=TRUE,C8)</f>
        <v>0</v>
      </c>
      <c r="M20" s="108" t="b">
        <f t="shared" ref="M20:S30" si="1">IF(AND($L8,D8)=TRUE,D8)</f>
        <v>0</v>
      </c>
      <c r="N20" s="108" t="b">
        <f t="shared" si="1"/>
        <v>0</v>
      </c>
      <c r="O20" s="108" t="b">
        <f t="shared" si="1"/>
        <v>0</v>
      </c>
      <c r="P20" s="108" t="b">
        <f t="shared" si="1"/>
        <v>0</v>
      </c>
      <c r="Q20" s="108" t="b">
        <f t="shared" si="1"/>
        <v>0</v>
      </c>
      <c r="R20" s="108" t="b">
        <f t="shared" si="1"/>
        <v>0</v>
      </c>
      <c r="S20" s="109" t="b">
        <f t="shared" si="1"/>
        <v>0</v>
      </c>
      <c r="T20" s="1"/>
      <c r="U20" s="1"/>
      <c r="V20" s="107" t="b">
        <f>IF(AND($V8,C8)=TRUE,C8)</f>
        <v>0</v>
      </c>
      <c r="W20" s="108" t="b">
        <f t="shared" ref="W20:AC30" si="2">IF(AND($V8,D8)=TRUE,D8)</f>
        <v>0</v>
      </c>
      <c r="X20" s="108" t="b">
        <f t="shared" si="2"/>
        <v>0</v>
      </c>
      <c r="Y20" s="108" t="b">
        <f t="shared" si="2"/>
        <v>0</v>
      </c>
      <c r="Z20" s="108" t="b">
        <f t="shared" si="2"/>
        <v>0</v>
      </c>
      <c r="AA20" s="108" t="b">
        <f t="shared" si="2"/>
        <v>0</v>
      </c>
      <c r="AB20" s="108" t="b">
        <f t="shared" si="2"/>
        <v>0</v>
      </c>
      <c r="AC20" s="108" t="b">
        <f t="shared" si="2"/>
        <v>0</v>
      </c>
      <c r="AD20" s="156">
        <f>IF(AND($AD8,C8)=TRUE,C8)</f>
        <v>5</v>
      </c>
      <c r="AE20" s="157">
        <f t="shared" ref="AE20:AK30" si="3">IF(AND($AD8,D8)=TRUE,D8)</f>
        <v>6</v>
      </c>
      <c r="AF20" s="157">
        <f t="shared" si="3"/>
        <v>7</v>
      </c>
      <c r="AG20" s="157">
        <f t="shared" si="3"/>
        <v>6</v>
      </c>
      <c r="AH20" s="157">
        <f t="shared" si="3"/>
        <v>5</v>
      </c>
      <c r="AI20" s="157">
        <f t="shared" si="3"/>
        <v>4</v>
      </c>
      <c r="AJ20" s="157">
        <f t="shared" si="3"/>
        <v>7</v>
      </c>
      <c r="AK20" s="157">
        <f t="shared" si="3"/>
        <v>6</v>
      </c>
      <c r="AL20" s="158" t="b">
        <f>IF(AND($AL8,C8)=TRUE,C8)</f>
        <v>0</v>
      </c>
      <c r="AM20" s="157" t="b">
        <f t="shared" ref="AM20:AS30" si="4">IF(AND($AL8,D8)=TRUE,D8)</f>
        <v>0</v>
      </c>
      <c r="AN20" s="157" t="b">
        <f t="shared" si="4"/>
        <v>0</v>
      </c>
      <c r="AO20" s="157" t="b">
        <f t="shared" si="4"/>
        <v>0</v>
      </c>
      <c r="AP20" s="157" t="b">
        <f t="shared" si="4"/>
        <v>0</v>
      </c>
      <c r="AQ20" s="157" t="b">
        <f t="shared" si="4"/>
        <v>0</v>
      </c>
      <c r="AR20" s="157" t="b">
        <f t="shared" si="4"/>
        <v>0</v>
      </c>
      <c r="AS20" s="154" t="b">
        <f t="shared" si="4"/>
        <v>0</v>
      </c>
    </row>
    <row r="21" spans="1:45" ht="16" thickTop="1" thickBot="1">
      <c r="A21" s="71" t="s">
        <v>136</v>
      </c>
      <c r="C21" s="70">
        <f>STDEV(C8:C19)</f>
        <v>1.8257418583505542</v>
      </c>
      <c r="D21" s="70">
        <f t="shared" ref="D21:J21" si="5">STDEV(D8:D19)</f>
        <v>0.98473192783466268</v>
      </c>
      <c r="E21" s="70">
        <f t="shared" si="5"/>
        <v>1.3751033019046581</v>
      </c>
      <c r="F21" s="70">
        <f t="shared" si="5"/>
        <v>1.7320508075688772</v>
      </c>
      <c r="G21" s="70">
        <f t="shared" si="5"/>
        <v>1.2673044646258482</v>
      </c>
      <c r="H21" s="70">
        <f t="shared" si="5"/>
        <v>1.5550504230351565</v>
      </c>
      <c r="I21" s="70">
        <f t="shared" si="5"/>
        <v>1.5055453054181622</v>
      </c>
      <c r="J21" s="70">
        <f t="shared" si="5"/>
        <v>1.1146408580454263</v>
      </c>
      <c r="L21" s="110" t="b">
        <f t="shared" ref="L21:L30" si="6">IF(AND($L9,C9)=TRUE,C9)</f>
        <v>0</v>
      </c>
      <c r="M21" s="106" t="b">
        <f t="shared" si="1"/>
        <v>0</v>
      </c>
      <c r="N21" s="106" t="b">
        <f t="shared" si="1"/>
        <v>0</v>
      </c>
      <c r="O21" s="106" t="b">
        <f t="shared" si="1"/>
        <v>0</v>
      </c>
      <c r="P21" s="106" t="b">
        <f t="shared" si="1"/>
        <v>0</v>
      </c>
      <c r="Q21" s="106" t="b">
        <f t="shared" si="1"/>
        <v>0</v>
      </c>
      <c r="R21" s="106" t="b">
        <f t="shared" si="1"/>
        <v>0</v>
      </c>
      <c r="S21" s="111" t="b">
        <f t="shared" si="1"/>
        <v>0</v>
      </c>
      <c r="T21" s="1"/>
      <c r="U21" s="1"/>
      <c r="V21" s="110" t="b">
        <f t="shared" ref="V21:V30" si="7">IF(AND($V9,C9)=TRUE,C9)</f>
        <v>0</v>
      </c>
      <c r="W21" s="106" t="b">
        <f t="shared" si="2"/>
        <v>0</v>
      </c>
      <c r="X21" s="106" t="b">
        <f t="shared" si="2"/>
        <v>0</v>
      </c>
      <c r="Y21" s="106" t="b">
        <f t="shared" si="2"/>
        <v>0</v>
      </c>
      <c r="Z21" s="106" t="b">
        <f t="shared" si="2"/>
        <v>0</v>
      </c>
      <c r="AA21" s="106" t="b">
        <f t="shared" si="2"/>
        <v>0</v>
      </c>
      <c r="AB21" s="106" t="b">
        <f t="shared" si="2"/>
        <v>0</v>
      </c>
      <c r="AC21" s="106" t="b">
        <f t="shared" si="2"/>
        <v>0</v>
      </c>
      <c r="AD21" s="158">
        <f t="shared" ref="AD21:AD30" si="8">IF(AND($AD9,C9)=TRUE,C9)</f>
        <v>4</v>
      </c>
      <c r="AE21" s="155">
        <f t="shared" si="3"/>
        <v>6</v>
      </c>
      <c r="AF21" s="155">
        <f t="shared" si="3"/>
        <v>6</v>
      </c>
      <c r="AG21" s="155">
        <f t="shared" si="3"/>
        <v>4</v>
      </c>
      <c r="AH21" s="155">
        <f t="shared" si="3"/>
        <v>3</v>
      </c>
      <c r="AI21" s="155">
        <f t="shared" si="3"/>
        <v>2</v>
      </c>
      <c r="AJ21" s="155">
        <f t="shared" si="3"/>
        <v>4</v>
      </c>
      <c r="AK21" s="155">
        <f t="shared" si="3"/>
        <v>5</v>
      </c>
      <c r="AL21" s="158" t="b">
        <f t="shared" ref="AL21:AL30" si="9">IF(AND($AL9,C9)=TRUE,C9)</f>
        <v>0</v>
      </c>
      <c r="AM21" s="155" t="b">
        <f t="shared" si="4"/>
        <v>0</v>
      </c>
      <c r="AN21" s="155" t="b">
        <f t="shared" si="4"/>
        <v>0</v>
      </c>
      <c r="AO21" s="155" t="b">
        <f t="shared" si="4"/>
        <v>0</v>
      </c>
      <c r="AP21" s="155" t="b">
        <f t="shared" si="4"/>
        <v>0</v>
      </c>
      <c r="AQ21" s="155" t="b">
        <f t="shared" si="4"/>
        <v>0</v>
      </c>
      <c r="AR21" s="155" t="b">
        <f t="shared" si="4"/>
        <v>0</v>
      </c>
      <c r="AS21" s="159" t="b">
        <f t="shared" si="4"/>
        <v>0</v>
      </c>
    </row>
    <row r="22" spans="1:45" ht="15" thickBot="1">
      <c r="A22" s="71" t="s">
        <v>109</v>
      </c>
      <c r="C22" s="70">
        <f t="shared" ref="C22:J22" si="10">C20/7</f>
        <v>0.66666666666666674</v>
      </c>
      <c r="D22" s="70">
        <f t="shared" si="10"/>
        <v>0.80952380952380953</v>
      </c>
      <c r="E22" s="70">
        <f t="shared" si="10"/>
        <v>0.72727272727272729</v>
      </c>
      <c r="F22" s="70">
        <f t="shared" si="10"/>
        <v>0.6428571428571429</v>
      </c>
      <c r="G22" s="70">
        <f t="shared" si="10"/>
        <v>0.69047619047619047</v>
      </c>
      <c r="H22" s="70">
        <f t="shared" si="10"/>
        <v>0.61038961038961037</v>
      </c>
      <c r="I22" s="70">
        <f t="shared" si="10"/>
        <v>0.65714285714285714</v>
      </c>
      <c r="J22" s="70">
        <f t="shared" si="10"/>
        <v>0.83333333333333326</v>
      </c>
      <c r="K22">
        <f>SUM(C22:J22)</f>
        <v>5.6376623376623378</v>
      </c>
      <c r="L22" s="110" t="b">
        <f t="shared" si="6"/>
        <v>0</v>
      </c>
      <c r="M22" s="106" t="b">
        <f t="shared" si="1"/>
        <v>0</v>
      </c>
      <c r="N22" s="106" t="b">
        <f t="shared" si="1"/>
        <v>0</v>
      </c>
      <c r="O22" s="106" t="b">
        <f t="shared" si="1"/>
        <v>0</v>
      </c>
      <c r="P22" s="106" t="b">
        <f t="shared" si="1"/>
        <v>0</v>
      </c>
      <c r="Q22" s="106" t="b">
        <f t="shared" si="1"/>
        <v>0</v>
      </c>
      <c r="R22" s="106" t="b">
        <f t="shared" si="1"/>
        <v>0</v>
      </c>
      <c r="S22" s="111" t="b">
        <f t="shared" si="1"/>
        <v>0</v>
      </c>
      <c r="T22" s="1"/>
      <c r="U22" s="1"/>
      <c r="V22" s="110" t="b">
        <f t="shared" si="7"/>
        <v>0</v>
      </c>
      <c r="W22" s="106" t="b">
        <f t="shared" si="2"/>
        <v>0</v>
      </c>
      <c r="X22" s="106" t="b">
        <f t="shared" si="2"/>
        <v>0</v>
      </c>
      <c r="Y22" s="106" t="b">
        <f t="shared" si="2"/>
        <v>0</v>
      </c>
      <c r="Z22" s="106" t="b">
        <f t="shared" si="2"/>
        <v>0</v>
      </c>
      <c r="AA22" s="106" t="b">
        <f t="shared" si="2"/>
        <v>0</v>
      </c>
      <c r="AB22" s="106" t="b">
        <f t="shared" si="2"/>
        <v>0</v>
      </c>
      <c r="AC22" s="106" t="b">
        <f t="shared" si="2"/>
        <v>0</v>
      </c>
      <c r="AD22" s="158">
        <f t="shared" si="8"/>
        <v>2</v>
      </c>
      <c r="AE22" s="155">
        <f t="shared" si="3"/>
        <v>5</v>
      </c>
      <c r="AF22" s="155">
        <f t="shared" si="3"/>
        <v>2</v>
      </c>
      <c r="AG22" s="155">
        <f t="shared" si="3"/>
        <v>3</v>
      </c>
      <c r="AH22" s="155">
        <f t="shared" si="3"/>
        <v>5</v>
      </c>
      <c r="AI22" s="155">
        <f t="shared" si="3"/>
        <v>3</v>
      </c>
      <c r="AJ22" s="155" t="str">
        <f t="shared" si="3"/>
        <v>weiß nicht</v>
      </c>
      <c r="AK22" s="155">
        <f t="shared" si="3"/>
        <v>5</v>
      </c>
      <c r="AL22" s="158" t="b">
        <f t="shared" si="9"/>
        <v>0</v>
      </c>
      <c r="AM22" s="155" t="b">
        <f t="shared" si="4"/>
        <v>0</v>
      </c>
      <c r="AN22" s="155" t="b">
        <f t="shared" si="4"/>
        <v>0</v>
      </c>
      <c r="AO22" s="155" t="b">
        <f t="shared" si="4"/>
        <v>0</v>
      </c>
      <c r="AP22" s="155" t="b">
        <f t="shared" si="4"/>
        <v>0</v>
      </c>
      <c r="AQ22" s="155" t="b">
        <f t="shared" si="4"/>
        <v>0</v>
      </c>
      <c r="AR22" s="155" t="b">
        <f t="shared" si="4"/>
        <v>0</v>
      </c>
      <c r="AS22" s="159" t="b">
        <f t="shared" si="4"/>
        <v>0</v>
      </c>
    </row>
    <row r="23" spans="1:45" ht="15" thickBot="1">
      <c r="A23" s="71" t="s">
        <v>157</v>
      </c>
      <c r="C23" s="70">
        <f t="shared" ref="C23:J23" si="11">C22*C2</f>
        <v>8.3333333333333343E-2</v>
      </c>
      <c r="D23" s="70">
        <f t="shared" si="11"/>
        <v>3.3730158730158728E-2</v>
      </c>
      <c r="E23" s="70">
        <f t="shared" si="11"/>
        <v>0.15151515151515155</v>
      </c>
      <c r="F23" s="70">
        <f t="shared" si="11"/>
        <v>0.10714285714285715</v>
      </c>
      <c r="G23" s="70">
        <f t="shared" si="11"/>
        <v>0.14384920634920637</v>
      </c>
      <c r="H23" s="70">
        <f t="shared" si="11"/>
        <v>5.0865800865800864E-2</v>
      </c>
      <c r="I23" s="70">
        <f t="shared" si="11"/>
        <v>0.10952380952380952</v>
      </c>
      <c r="J23" s="70">
        <f t="shared" si="11"/>
        <v>6.9444444444444434E-2</v>
      </c>
      <c r="K23" s="74">
        <f>SUM(C23:J23)</f>
        <v>0.74940476190476191</v>
      </c>
      <c r="L23" s="110">
        <f t="shared" si="6"/>
        <v>4</v>
      </c>
      <c r="M23" s="106">
        <f t="shared" si="1"/>
        <v>3</v>
      </c>
      <c r="N23" s="106">
        <f t="shared" si="1"/>
        <v>5</v>
      </c>
      <c r="O23" s="106">
        <f t="shared" si="1"/>
        <v>6</v>
      </c>
      <c r="P23" s="106">
        <f t="shared" si="1"/>
        <v>2</v>
      </c>
      <c r="Q23" s="106">
        <f t="shared" si="1"/>
        <v>3</v>
      </c>
      <c r="R23" s="106">
        <f t="shared" si="1"/>
        <v>2</v>
      </c>
      <c r="S23" s="111">
        <f t="shared" si="1"/>
        <v>7</v>
      </c>
      <c r="T23" s="1"/>
      <c r="U23" s="1"/>
      <c r="V23" s="110" t="b">
        <f t="shared" si="7"/>
        <v>0</v>
      </c>
      <c r="W23" s="106" t="b">
        <f t="shared" si="2"/>
        <v>0</v>
      </c>
      <c r="X23" s="106" t="b">
        <f t="shared" si="2"/>
        <v>0</v>
      </c>
      <c r="Y23" s="106" t="b">
        <f t="shared" si="2"/>
        <v>0</v>
      </c>
      <c r="Z23" s="106" t="b">
        <f t="shared" si="2"/>
        <v>0</v>
      </c>
      <c r="AA23" s="106" t="b">
        <f t="shared" si="2"/>
        <v>0</v>
      </c>
      <c r="AB23" s="106" t="b">
        <f t="shared" si="2"/>
        <v>0</v>
      </c>
      <c r="AC23" s="106" t="b">
        <f t="shared" si="2"/>
        <v>0</v>
      </c>
      <c r="AD23" s="158">
        <f t="shared" si="8"/>
        <v>4</v>
      </c>
      <c r="AE23" s="155">
        <f t="shared" si="3"/>
        <v>3</v>
      </c>
      <c r="AF23" s="155">
        <f t="shared" si="3"/>
        <v>5</v>
      </c>
      <c r="AG23" s="155">
        <f t="shared" si="3"/>
        <v>6</v>
      </c>
      <c r="AH23" s="155">
        <f t="shared" si="3"/>
        <v>2</v>
      </c>
      <c r="AI23" s="155">
        <f t="shared" si="3"/>
        <v>3</v>
      </c>
      <c r="AJ23" s="155">
        <f t="shared" si="3"/>
        <v>2</v>
      </c>
      <c r="AK23" s="155">
        <f t="shared" si="3"/>
        <v>7</v>
      </c>
      <c r="AL23" s="158" t="b">
        <f t="shared" si="9"/>
        <v>0</v>
      </c>
      <c r="AM23" s="155" t="b">
        <f t="shared" si="4"/>
        <v>0</v>
      </c>
      <c r="AN23" s="155" t="b">
        <f t="shared" si="4"/>
        <v>0</v>
      </c>
      <c r="AO23" s="155" t="b">
        <f t="shared" si="4"/>
        <v>0</v>
      </c>
      <c r="AP23" s="155" t="b">
        <f t="shared" si="4"/>
        <v>0</v>
      </c>
      <c r="AQ23" s="155" t="b">
        <f t="shared" si="4"/>
        <v>0</v>
      </c>
      <c r="AR23" s="155" t="b">
        <f t="shared" si="4"/>
        <v>0</v>
      </c>
      <c r="AS23" s="159" t="b">
        <f t="shared" si="4"/>
        <v>0</v>
      </c>
    </row>
    <row r="24" spans="1:45">
      <c r="A24" s="71" t="s">
        <v>163</v>
      </c>
      <c r="C24" s="1">
        <f t="shared" ref="C24:J24" si="12">C22*C3</f>
        <v>7.9638308551352024E-2</v>
      </c>
      <c r="D24" s="1">
        <f t="shared" si="12"/>
        <v>8.1819346974626478E-2</v>
      </c>
      <c r="E24" s="1">
        <f t="shared" si="12"/>
        <v>0.13903803706175247</v>
      </c>
      <c r="F24" s="1">
        <f t="shared" si="12"/>
        <v>6.091020004839881E-2</v>
      </c>
      <c r="G24" s="1">
        <f t="shared" si="12"/>
        <v>0.11874747922884568</v>
      </c>
      <c r="H24" s="1">
        <f t="shared" si="12"/>
        <v>6.3250804813481248E-2</v>
      </c>
      <c r="I24" s="1">
        <f t="shared" si="12"/>
        <v>8.2490723562152132E-2</v>
      </c>
      <c r="J24" s="1">
        <f t="shared" si="12"/>
        <v>7.7010791141225929E-2</v>
      </c>
      <c r="K24" s="21">
        <f>SUM(C24:J24)</f>
        <v>0.70290569138183479</v>
      </c>
      <c r="L24" s="110">
        <f t="shared" si="6"/>
        <v>4</v>
      </c>
      <c r="M24" s="106">
        <f t="shared" si="1"/>
        <v>6</v>
      </c>
      <c r="N24" s="106">
        <f t="shared" si="1"/>
        <v>4</v>
      </c>
      <c r="O24" s="106">
        <f t="shared" si="1"/>
        <v>3</v>
      </c>
      <c r="P24" s="106">
        <f t="shared" si="1"/>
        <v>4</v>
      </c>
      <c r="Q24" s="106">
        <f t="shared" si="1"/>
        <v>3</v>
      </c>
      <c r="R24" s="106">
        <f t="shared" si="1"/>
        <v>3</v>
      </c>
      <c r="S24" s="111">
        <f t="shared" si="1"/>
        <v>6</v>
      </c>
      <c r="V24" s="110" t="b">
        <f t="shared" si="7"/>
        <v>0</v>
      </c>
      <c r="W24" s="106" t="b">
        <f t="shared" si="2"/>
        <v>0</v>
      </c>
      <c r="X24" s="106" t="b">
        <f t="shared" si="2"/>
        <v>0</v>
      </c>
      <c r="Y24" s="106" t="b">
        <f t="shared" si="2"/>
        <v>0</v>
      </c>
      <c r="Z24" s="106" t="b">
        <f t="shared" si="2"/>
        <v>0</v>
      </c>
      <c r="AA24" s="106" t="b">
        <f t="shared" si="2"/>
        <v>0</v>
      </c>
      <c r="AB24" s="106" t="b">
        <f t="shared" si="2"/>
        <v>0</v>
      </c>
      <c r="AC24" s="106" t="b">
        <f t="shared" si="2"/>
        <v>0</v>
      </c>
      <c r="AD24" s="158" t="b">
        <f t="shared" si="8"/>
        <v>0</v>
      </c>
      <c r="AE24" s="155" t="b">
        <f t="shared" si="3"/>
        <v>0</v>
      </c>
      <c r="AF24" s="155" t="b">
        <f t="shared" si="3"/>
        <v>0</v>
      </c>
      <c r="AG24" s="155" t="b">
        <f t="shared" si="3"/>
        <v>0</v>
      </c>
      <c r="AH24" s="155" t="b">
        <f t="shared" si="3"/>
        <v>0</v>
      </c>
      <c r="AI24" s="155" t="b">
        <f t="shared" si="3"/>
        <v>0</v>
      </c>
      <c r="AJ24" s="155" t="b">
        <f t="shared" si="3"/>
        <v>0</v>
      </c>
      <c r="AK24" s="155" t="b">
        <f t="shared" si="3"/>
        <v>0</v>
      </c>
      <c r="AL24" s="158">
        <f t="shared" si="9"/>
        <v>4</v>
      </c>
      <c r="AM24" s="155">
        <f t="shared" si="4"/>
        <v>6</v>
      </c>
      <c r="AN24" s="155">
        <f t="shared" si="4"/>
        <v>4</v>
      </c>
      <c r="AO24" s="155">
        <f t="shared" si="4"/>
        <v>3</v>
      </c>
      <c r="AP24" s="155">
        <f t="shared" si="4"/>
        <v>4</v>
      </c>
      <c r="AQ24" s="155">
        <f t="shared" si="4"/>
        <v>3</v>
      </c>
      <c r="AR24" s="155">
        <f t="shared" si="4"/>
        <v>3</v>
      </c>
      <c r="AS24" s="159">
        <f t="shared" si="4"/>
        <v>6</v>
      </c>
    </row>
    <row r="25" spans="1:45">
      <c r="A25" s="22" t="s">
        <v>110</v>
      </c>
      <c r="B25" s="3"/>
      <c r="C25" s="3">
        <f>K23</f>
        <v>0.74940476190476191</v>
      </c>
      <c r="L25" s="110" t="b">
        <f t="shared" si="6"/>
        <v>0</v>
      </c>
      <c r="M25" s="106" t="b">
        <f t="shared" si="1"/>
        <v>0</v>
      </c>
      <c r="N25" s="106" t="b">
        <f t="shared" si="1"/>
        <v>0</v>
      </c>
      <c r="O25" s="106" t="b">
        <f t="shared" si="1"/>
        <v>0</v>
      </c>
      <c r="P25" s="106" t="b">
        <f t="shared" si="1"/>
        <v>0</v>
      </c>
      <c r="Q25" s="106" t="b">
        <f t="shared" si="1"/>
        <v>0</v>
      </c>
      <c r="R25" s="106" t="b">
        <f t="shared" si="1"/>
        <v>0</v>
      </c>
      <c r="S25" s="111" t="b">
        <f t="shared" si="1"/>
        <v>0</v>
      </c>
      <c r="T25" s="1"/>
      <c r="U25" s="1"/>
      <c r="V25" s="110">
        <f t="shared" si="7"/>
        <v>2</v>
      </c>
      <c r="W25" s="106">
        <f t="shared" si="2"/>
        <v>6</v>
      </c>
      <c r="X25" s="106">
        <f t="shared" si="2"/>
        <v>4</v>
      </c>
      <c r="Y25" s="106">
        <f t="shared" si="2"/>
        <v>1</v>
      </c>
      <c r="Z25" s="106">
        <f t="shared" si="2"/>
        <v>5</v>
      </c>
      <c r="AA25" s="106">
        <f t="shared" si="2"/>
        <v>3</v>
      </c>
      <c r="AB25" s="106">
        <f t="shared" si="2"/>
        <v>4</v>
      </c>
      <c r="AC25" s="106">
        <f t="shared" si="2"/>
        <v>6</v>
      </c>
      <c r="AD25" s="158" t="b">
        <f t="shared" si="8"/>
        <v>0</v>
      </c>
      <c r="AE25" s="155" t="b">
        <f t="shared" si="3"/>
        <v>0</v>
      </c>
      <c r="AF25" s="155" t="b">
        <f t="shared" si="3"/>
        <v>0</v>
      </c>
      <c r="AG25" s="155" t="b">
        <f t="shared" si="3"/>
        <v>0</v>
      </c>
      <c r="AH25" s="155" t="b">
        <f t="shared" si="3"/>
        <v>0</v>
      </c>
      <c r="AI25" s="155" t="b">
        <f t="shared" si="3"/>
        <v>0</v>
      </c>
      <c r="AJ25" s="155" t="b">
        <f t="shared" si="3"/>
        <v>0</v>
      </c>
      <c r="AK25" s="155" t="b">
        <f t="shared" si="3"/>
        <v>0</v>
      </c>
      <c r="AL25" s="158">
        <f t="shared" si="9"/>
        <v>2</v>
      </c>
      <c r="AM25" s="155">
        <f t="shared" si="4"/>
        <v>6</v>
      </c>
      <c r="AN25" s="155">
        <f t="shared" si="4"/>
        <v>4</v>
      </c>
      <c r="AO25" s="155">
        <f t="shared" si="4"/>
        <v>1</v>
      </c>
      <c r="AP25" s="155">
        <f t="shared" si="4"/>
        <v>5</v>
      </c>
      <c r="AQ25" s="155">
        <f t="shared" si="4"/>
        <v>3</v>
      </c>
      <c r="AR25" s="155">
        <f t="shared" si="4"/>
        <v>4</v>
      </c>
      <c r="AS25" s="159">
        <f t="shared" si="4"/>
        <v>6</v>
      </c>
    </row>
    <row r="26" spans="1:45">
      <c r="A26" s="87" t="s">
        <v>135</v>
      </c>
      <c r="B26" s="88"/>
      <c r="C26" s="88">
        <f>K24</f>
        <v>0.70290569138183479</v>
      </c>
      <c r="L26" s="110" t="b">
        <f t="shared" si="6"/>
        <v>0</v>
      </c>
      <c r="M26" s="106" t="b">
        <f t="shared" si="1"/>
        <v>0</v>
      </c>
      <c r="N26" s="106" t="b">
        <f t="shared" si="1"/>
        <v>0</v>
      </c>
      <c r="O26" s="106" t="b">
        <f t="shared" si="1"/>
        <v>0</v>
      </c>
      <c r="P26" s="106" t="b">
        <f t="shared" si="1"/>
        <v>0</v>
      </c>
      <c r="Q26" s="106" t="b">
        <f t="shared" si="1"/>
        <v>0</v>
      </c>
      <c r="R26" s="106" t="b">
        <f t="shared" si="1"/>
        <v>0</v>
      </c>
      <c r="S26" s="111" t="b">
        <f t="shared" si="1"/>
        <v>0</v>
      </c>
      <c r="T26" s="1"/>
      <c r="U26" s="1"/>
      <c r="V26" s="110" t="b">
        <f t="shared" si="7"/>
        <v>0</v>
      </c>
      <c r="W26" s="106" t="b">
        <f t="shared" si="2"/>
        <v>0</v>
      </c>
      <c r="X26" s="106" t="b">
        <f t="shared" si="2"/>
        <v>0</v>
      </c>
      <c r="Y26" s="106" t="b">
        <f t="shared" si="2"/>
        <v>0</v>
      </c>
      <c r="Z26" s="106" t="b">
        <f t="shared" si="2"/>
        <v>0</v>
      </c>
      <c r="AA26" s="106" t="b">
        <f t="shared" si="2"/>
        <v>0</v>
      </c>
      <c r="AB26" s="106" t="b">
        <f t="shared" si="2"/>
        <v>0</v>
      </c>
      <c r="AC26" s="106" t="b">
        <f t="shared" si="2"/>
        <v>0</v>
      </c>
      <c r="AD26" s="158" t="b">
        <f t="shared" si="8"/>
        <v>0</v>
      </c>
      <c r="AE26" s="155" t="b">
        <f t="shared" si="3"/>
        <v>0</v>
      </c>
      <c r="AF26" s="155" t="b">
        <f t="shared" si="3"/>
        <v>0</v>
      </c>
      <c r="AG26" s="155" t="b">
        <f t="shared" si="3"/>
        <v>0</v>
      </c>
      <c r="AH26" s="155" t="b">
        <f t="shared" si="3"/>
        <v>0</v>
      </c>
      <c r="AI26" s="155" t="b">
        <f t="shared" si="3"/>
        <v>0</v>
      </c>
      <c r="AJ26" s="155" t="b">
        <f t="shared" si="3"/>
        <v>0</v>
      </c>
      <c r="AK26" s="155" t="b">
        <f t="shared" si="3"/>
        <v>0</v>
      </c>
      <c r="AL26" s="158">
        <f t="shared" si="9"/>
        <v>7</v>
      </c>
      <c r="AM26" s="155">
        <f t="shared" si="4"/>
        <v>5</v>
      </c>
      <c r="AN26" s="155">
        <f t="shared" si="4"/>
        <v>6</v>
      </c>
      <c r="AO26" s="155">
        <f t="shared" si="4"/>
        <v>6</v>
      </c>
      <c r="AP26" s="155">
        <f t="shared" si="4"/>
        <v>6</v>
      </c>
      <c r="AQ26" s="155">
        <f t="shared" si="4"/>
        <v>6</v>
      </c>
      <c r="AR26" s="155">
        <f t="shared" si="4"/>
        <v>5</v>
      </c>
      <c r="AS26" s="159">
        <f t="shared" si="4"/>
        <v>6</v>
      </c>
    </row>
    <row r="27" spans="1:45">
      <c r="A27" s="116" t="s">
        <v>130</v>
      </c>
      <c r="B27" s="117"/>
      <c r="L27" s="110">
        <f t="shared" si="6"/>
        <v>6</v>
      </c>
      <c r="M27" s="106">
        <f t="shared" si="1"/>
        <v>6</v>
      </c>
      <c r="N27" s="106">
        <f t="shared" si="1"/>
        <v>6</v>
      </c>
      <c r="O27" s="106">
        <f t="shared" si="1"/>
        <v>6</v>
      </c>
      <c r="P27" s="106">
        <f t="shared" si="1"/>
        <v>5</v>
      </c>
      <c r="Q27" s="106">
        <f t="shared" si="1"/>
        <v>6</v>
      </c>
      <c r="R27" s="106">
        <f t="shared" si="1"/>
        <v>6</v>
      </c>
      <c r="S27" s="111">
        <f t="shared" si="1"/>
        <v>6</v>
      </c>
      <c r="T27" s="1"/>
      <c r="U27" s="1"/>
      <c r="V27" s="110" t="b">
        <f t="shared" si="7"/>
        <v>0</v>
      </c>
      <c r="W27" s="106" t="b">
        <f t="shared" si="2"/>
        <v>0</v>
      </c>
      <c r="X27" s="106" t="b">
        <f t="shared" si="2"/>
        <v>0</v>
      </c>
      <c r="Y27" s="106" t="b">
        <f t="shared" si="2"/>
        <v>0</v>
      </c>
      <c r="Z27" s="106" t="b">
        <f t="shared" si="2"/>
        <v>0</v>
      </c>
      <c r="AA27" s="106" t="b">
        <f t="shared" si="2"/>
        <v>0</v>
      </c>
      <c r="AB27" s="106" t="b">
        <f t="shared" si="2"/>
        <v>0</v>
      </c>
      <c r="AC27" s="106" t="b">
        <f t="shared" si="2"/>
        <v>0</v>
      </c>
      <c r="AD27" s="158" t="b">
        <f t="shared" si="8"/>
        <v>0</v>
      </c>
      <c r="AE27" s="155" t="b">
        <f t="shared" si="3"/>
        <v>0</v>
      </c>
      <c r="AF27" s="155" t="b">
        <f t="shared" si="3"/>
        <v>0</v>
      </c>
      <c r="AG27" s="155" t="b">
        <f t="shared" si="3"/>
        <v>0</v>
      </c>
      <c r="AH27" s="155" t="b">
        <f t="shared" si="3"/>
        <v>0</v>
      </c>
      <c r="AI27" s="155" t="b">
        <f t="shared" si="3"/>
        <v>0</v>
      </c>
      <c r="AJ27" s="155" t="b">
        <f t="shared" si="3"/>
        <v>0</v>
      </c>
      <c r="AK27" s="155" t="b">
        <f t="shared" si="3"/>
        <v>0</v>
      </c>
      <c r="AL27" s="158">
        <f t="shared" si="9"/>
        <v>6</v>
      </c>
      <c r="AM27" s="155">
        <f t="shared" si="4"/>
        <v>6</v>
      </c>
      <c r="AN27" s="155">
        <f t="shared" si="4"/>
        <v>6</v>
      </c>
      <c r="AO27" s="155">
        <f t="shared" si="4"/>
        <v>6</v>
      </c>
      <c r="AP27" s="155">
        <f t="shared" si="4"/>
        <v>5</v>
      </c>
      <c r="AQ27" s="155">
        <f t="shared" si="4"/>
        <v>6</v>
      </c>
      <c r="AR27" s="155">
        <f t="shared" si="4"/>
        <v>6</v>
      </c>
      <c r="AS27" s="159">
        <f t="shared" si="4"/>
        <v>6</v>
      </c>
    </row>
    <row r="28" spans="1:45">
      <c r="A28" s="118" t="s">
        <v>131</v>
      </c>
      <c r="B28" s="119"/>
      <c r="C28" s="119">
        <f>L31</f>
        <v>5.166666666666667</v>
      </c>
      <c r="D28" s="119">
        <f t="shared" ref="D28:J28" si="13">M31</f>
        <v>5.666666666666667</v>
      </c>
      <c r="E28" s="119">
        <f t="shared" si="13"/>
        <v>5.2</v>
      </c>
      <c r="F28" s="119">
        <f t="shared" si="13"/>
        <v>4.666666666666667</v>
      </c>
      <c r="G28" s="119">
        <f t="shared" si="13"/>
        <v>4.833333333333333</v>
      </c>
      <c r="H28" s="119">
        <f t="shared" si="13"/>
        <v>4.5999999999999996</v>
      </c>
      <c r="I28" s="119">
        <f t="shared" si="13"/>
        <v>4.4000000000000004</v>
      </c>
      <c r="J28" s="119">
        <f t="shared" si="13"/>
        <v>6</v>
      </c>
      <c r="L28" s="110">
        <f t="shared" si="6"/>
        <v>3</v>
      </c>
      <c r="M28" s="106">
        <f t="shared" si="1"/>
        <v>6</v>
      </c>
      <c r="N28" s="106" t="str">
        <f t="shared" si="1"/>
        <v>nicht relevant</v>
      </c>
      <c r="O28" s="106">
        <f t="shared" si="1"/>
        <v>4</v>
      </c>
      <c r="P28" s="106">
        <f t="shared" si="1"/>
        <v>6</v>
      </c>
      <c r="Q28" s="106">
        <f t="shared" si="1"/>
        <v>5</v>
      </c>
      <c r="R28" s="106">
        <f t="shared" si="1"/>
        <v>5</v>
      </c>
      <c r="S28" s="111">
        <f t="shared" si="1"/>
        <v>3</v>
      </c>
      <c r="T28" s="1"/>
      <c r="U28" s="1"/>
      <c r="V28" s="110">
        <f t="shared" si="7"/>
        <v>3</v>
      </c>
      <c r="W28" s="106">
        <f t="shared" si="2"/>
        <v>6</v>
      </c>
      <c r="X28" s="106" t="str">
        <f t="shared" si="2"/>
        <v>nicht relevant</v>
      </c>
      <c r="Y28" s="106">
        <f t="shared" si="2"/>
        <v>4</v>
      </c>
      <c r="Z28" s="106">
        <f t="shared" si="2"/>
        <v>6</v>
      </c>
      <c r="AA28" s="106">
        <f t="shared" si="2"/>
        <v>5</v>
      </c>
      <c r="AB28" s="106">
        <f t="shared" si="2"/>
        <v>5</v>
      </c>
      <c r="AC28" s="106">
        <f t="shared" si="2"/>
        <v>3</v>
      </c>
      <c r="AD28" s="158" t="b">
        <f t="shared" si="8"/>
        <v>0</v>
      </c>
      <c r="AE28" s="155" t="b">
        <f t="shared" si="3"/>
        <v>0</v>
      </c>
      <c r="AF28" s="155" t="b">
        <f t="shared" si="3"/>
        <v>0</v>
      </c>
      <c r="AG28" s="155" t="b">
        <f t="shared" si="3"/>
        <v>0</v>
      </c>
      <c r="AH28" s="155" t="b">
        <f t="shared" si="3"/>
        <v>0</v>
      </c>
      <c r="AI28" s="155" t="b">
        <f t="shared" si="3"/>
        <v>0</v>
      </c>
      <c r="AJ28" s="155" t="b">
        <f t="shared" si="3"/>
        <v>0</v>
      </c>
      <c r="AK28" s="155" t="b">
        <f t="shared" si="3"/>
        <v>0</v>
      </c>
      <c r="AL28" s="158">
        <f t="shared" si="9"/>
        <v>3</v>
      </c>
      <c r="AM28" s="155">
        <f t="shared" si="4"/>
        <v>6</v>
      </c>
      <c r="AN28" s="155" t="str">
        <f t="shared" si="4"/>
        <v>nicht relevant</v>
      </c>
      <c r="AO28" s="155">
        <f t="shared" si="4"/>
        <v>4</v>
      </c>
      <c r="AP28" s="155">
        <f t="shared" si="4"/>
        <v>6</v>
      </c>
      <c r="AQ28" s="155">
        <f t="shared" si="4"/>
        <v>5</v>
      </c>
      <c r="AR28" s="155">
        <f t="shared" si="4"/>
        <v>5</v>
      </c>
      <c r="AS28" s="159">
        <f t="shared" si="4"/>
        <v>3</v>
      </c>
    </row>
    <row r="29" spans="1:45">
      <c r="A29" s="118" t="s">
        <v>132</v>
      </c>
      <c r="B29" s="119"/>
      <c r="C29" s="119">
        <f>L32</f>
        <v>1.7224014243685091</v>
      </c>
      <c r="D29" s="119">
        <f t="shared" ref="D29:J29" si="14">M32</f>
        <v>1.366260102127947</v>
      </c>
      <c r="E29" s="119">
        <f t="shared" si="14"/>
        <v>0.83666002653407723</v>
      </c>
      <c r="F29" s="119">
        <f t="shared" si="14"/>
        <v>1.5055453054181624</v>
      </c>
      <c r="G29" s="119">
        <f t="shared" si="14"/>
        <v>1.6020819787597227</v>
      </c>
      <c r="H29" s="119">
        <f t="shared" si="14"/>
        <v>1.5165750888103104</v>
      </c>
      <c r="I29" s="119">
        <f t="shared" si="14"/>
        <v>1.8165902124584952</v>
      </c>
      <c r="J29" s="119">
        <f t="shared" si="14"/>
        <v>1.5491933384829668</v>
      </c>
      <c r="L29" s="110">
        <f t="shared" si="6"/>
        <v>7</v>
      </c>
      <c r="M29" s="106">
        <f t="shared" si="1"/>
        <v>6</v>
      </c>
      <c r="N29" s="106">
        <f t="shared" si="1"/>
        <v>6</v>
      </c>
      <c r="O29" s="106">
        <f t="shared" si="1"/>
        <v>6</v>
      </c>
      <c r="P29" s="106">
        <f t="shared" si="1"/>
        <v>6</v>
      </c>
      <c r="Q29" s="106">
        <f t="shared" si="1"/>
        <v>6</v>
      </c>
      <c r="R29" s="106">
        <f t="shared" si="1"/>
        <v>6</v>
      </c>
      <c r="S29" s="111">
        <f t="shared" si="1"/>
        <v>7</v>
      </c>
      <c r="V29" s="110" t="b">
        <f t="shared" si="7"/>
        <v>0</v>
      </c>
      <c r="W29" s="106" t="b">
        <f t="shared" si="2"/>
        <v>0</v>
      </c>
      <c r="X29" s="106" t="b">
        <f t="shared" si="2"/>
        <v>0</v>
      </c>
      <c r="Y29" s="106" t="b">
        <f t="shared" si="2"/>
        <v>0</v>
      </c>
      <c r="Z29" s="106" t="b">
        <f t="shared" si="2"/>
        <v>0</v>
      </c>
      <c r="AA29" s="106" t="b">
        <f t="shared" si="2"/>
        <v>0</v>
      </c>
      <c r="AB29" s="106" t="b">
        <f t="shared" si="2"/>
        <v>0</v>
      </c>
      <c r="AC29" s="106" t="b">
        <f t="shared" si="2"/>
        <v>0</v>
      </c>
      <c r="AD29" s="158" t="b">
        <f t="shared" si="8"/>
        <v>0</v>
      </c>
      <c r="AE29" s="155" t="b">
        <f t="shared" si="3"/>
        <v>0</v>
      </c>
      <c r="AF29" s="155" t="b">
        <f t="shared" si="3"/>
        <v>0</v>
      </c>
      <c r="AG29" s="155" t="b">
        <f t="shared" si="3"/>
        <v>0</v>
      </c>
      <c r="AH29" s="155" t="b">
        <f t="shared" si="3"/>
        <v>0</v>
      </c>
      <c r="AI29" s="155" t="b">
        <f t="shared" si="3"/>
        <v>0</v>
      </c>
      <c r="AJ29" s="155" t="b">
        <f t="shared" si="3"/>
        <v>0</v>
      </c>
      <c r="AK29" s="155" t="b">
        <f t="shared" si="3"/>
        <v>0</v>
      </c>
      <c r="AL29" s="158">
        <f t="shared" si="9"/>
        <v>7</v>
      </c>
      <c r="AM29" s="155">
        <f t="shared" si="4"/>
        <v>6</v>
      </c>
      <c r="AN29" s="155">
        <f t="shared" si="4"/>
        <v>6</v>
      </c>
      <c r="AO29" s="155">
        <f t="shared" si="4"/>
        <v>6</v>
      </c>
      <c r="AP29" s="155">
        <f t="shared" si="4"/>
        <v>6</v>
      </c>
      <c r="AQ29" s="155">
        <f t="shared" si="4"/>
        <v>6</v>
      </c>
      <c r="AR29" s="155">
        <f t="shared" si="4"/>
        <v>6</v>
      </c>
      <c r="AS29" s="159">
        <f t="shared" si="4"/>
        <v>7</v>
      </c>
    </row>
    <row r="30" spans="1:45" ht="15" thickBot="1">
      <c r="A30" s="118" t="s">
        <v>109</v>
      </c>
      <c r="B30" s="119"/>
      <c r="C30" s="119">
        <f>C28/7</f>
        <v>0.73809523809523814</v>
      </c>
      <c r="D30" s="119">
        <f t="shared" ref="D30:J30" si="15">D28/7</f>
        <v>0.80952380952380953</v>
      </c>
      <c r="E30" s="119">
        <f t="shared" si="15"/>
        <v>0.74285714285714288</v>
      </c>
      <c r="F30" s="119">
        <f t="shared" si="15"/>
        <v>0.66666666666666674</v>
      </c>
      <c r="G30" s="119">
        <f t="shared" si="15"/>
        <v>0.69047619047619047</v>
      </c>
      <c r="H30" s="119">
        <f t="shared" si="15"/>
        <v>0.65714285714285714</v>
      </c>
      <c r="I30" s="119">
        <f t="shared" si="15"/>
        <v>0.62857142857142867</v>
      </c>
      <c r="J30" s="119">
        <f t="shared" si="15"/>
        <v>0.8571428571428571</v>
      </c>
      <c r="L30" s="112">
        <f t="shared" si="6"/>
        <v>7</v>
      </c>
      <c r="M30" s="113">
        <f t="shared" si="1"/>
        <v>7</v>
      </c>
      <c r="N30" s="113">
        <f t="shared" si="1"/>
        <v>5</v>
      </c>
      <c r="O30" s="113">
        <f t="shared" si="1"/>
        <v>3</v>
      </c>
      <c r="P30" s="113">
        <f t="shared" si="1"/>
        <v>6</v>
      </c>
      <c r="Q30" s="113" t="str">
        <f t="shared" si="1"/>
        <v>nicht relevant</v>
      </c>
      <c r="R30" s="113" t="str">
        <f t="shared" si="1"/>
        <v>weiß nicht</v>
      </c>
      <c r="S30" s="114">
        <f t="shared" si="1"/>
        <v>7</v>
      </c>
      <c r="V30" s="112" t="b">
        <f t="shared" si="7"/>
        <v>0</v>
      </c>
      <c r="W30" s="113" t="b">
        <f t="shared" si="2"/>
        <v>0</v>
      </c>
      <c r="X30" s="113" t="b">
        <f t="shared" si="2"/>
        <v>0</v>
      </c>
      <c r="Y30" s="113" t="b">
        <f t="shared" si="2"/>
        <v>0</v>
      </c>
      <c r="Z30" s="113" t="b">
        <f t="shared" si="2"/>
        <v>0</v>
      </c>
      <c r="AA30" s="113" t="b">
        <f t="shared" si="2"/>
        <v>0</v>
      </c>
      <c r="AB30" s="113" t="b">
        <f t="shared" si="2"/>
        <v>0</v>
      </c>
      <c r="AC30" s="113" t="b">
        <f t="shared" si="2"/>
        <v>0</v>
      </c>
      <c r="AD30" s="160" t="b">
        <f t="shared" si="8"/>
        <v>0</v>
      </c>
      <c r="AE30" s="161" t="b">
        <f t="shared" si="3"/>
        <v>0</v>
      </c>
      <c r="AF30" s="161" t="b">
        <f t="shared" si="3"/>
        <v>0</v>
      </c>
      <c r="AG30" s="161" t="b">
        <f t="shared" si="3"/>
        <v>0</v>
      </c>
      <c r="AH30" s="161" t="b">
        <f t="shared" si="3"/>
        <v>0</v>
      </c>
      <c r="AI30" s="161" t="b">
        <f t="shared" si="3"/>
        <v>0</v>
      </c>
      <c r="AJ30" s="161" t="b">
        <f t="shared" si="3"/>
        <v>0</v>
      </c>
      <c r="AK30" s="161" t="b">
        <f t="shared" si="3"/>
        <v>0</v>
      </c>
      <c r="AL30" s="160">
        <f t="shared" si="9"/>
        <v>7</v>
      </c>
      <c r="AM30" s="161">
        <f t="shared" si="4"/>
        <v>7</v>
      </c>
      <c r="AN30" s="161">
        <f t="shared" si="4"/>
        <v>5</v>
      </c>
      <c r="AO30" s="161">
        <f t="shared" si="4"/>
        <v>3</v>
      </c>
      <c r="AP30" s="161">
        <f t="shared" si="4"/>
        <v>6</v>
      </c>
      <c r="AQ30" s="161" t="str">
        <f t="shared" si="4"/>
        <v>nicht relevant</v>
      </c>
      <c r="AR30" s="161" t="str">
        <f t="shared" si="4"/>
        <v>weiß nicht</v>
      </c>
      <c r="AS30" s="162">
        <f t="shared" si="4"/>
        <v>7</v>
      </c>
    </row>
    <row r="31" spans="1:45" ht="15" thickBot="1">
      <c r="A31" s="118" t="s">
        <v>158</v>
      </c>
      <c r="B31" s="119"/>
      <c r="C31" s="119">
        <f>C30*C$2</f>
        <v>9.2261904761904767E-2</v>
      </c>
      <c r="D31" s="119">
        <f t="shared" ref="D31:J31" si="16">D30*D$2</f>
        <v>3.3730158730158728E-2</v>
      </c>
      <c r="E31" s="119">
        <f t="shared" si="16"/>
        <v>0.15476190476190479</v>
      </c>
      <c r="F31" s="119">
        <f>F30*F$2</f>
        <v>0.11111111111111112</v>
      </c>
      <c r="G31" s="119">
        <f t="shared" si="16"/>
        <v>0.14384920634920637</v>
      </c>
      <c r="H31" s="119">
        <f t="shared" si="16"/>
        <v>5.4761904761904762E-2</v>
      </c>
      <c r="I31" s="119">
        <f t="shared" si="16"/>
        <v>0.10476190476190478</v>
      </c>
      <c r="J31" s="119">
        <f t="shared" si="16"/>
        <v>7.1428571428571425E-2</v>
      </c>
      <c r="K31" s="119">
        <f>SUM(C31:J31)</f>
        <v>0.76666666666666661</v>
      </c>
      <c r="L31" s="105">
        <f>AVERAGE(L20:L30)</f>
        <v>5.166666666666667</v>
      </c>
      <c r="M31" s="105">
        <f t="shared" ref="M31:S31" si="17">AVERAGE(M20:M30)</f>
        <v>5.666666666666667</v>
      </c>
      <c r="N31" s="105">
        <f t="shared" si="17"/>
        <v>5.2</v>
      </c>
      <c r="O31" s="105">
        <f t="shared" si="17"/>
        <v>4.666666666666667</v>
      </c>
      <c r="P31" s="105">
        <f t="shared" si="17"/>
        <v>4.833333333333333</v>
      </c>
      <c r="Q31" s="105">
        <f t="shared" si="17"/>
        <v>4.5999999999999996</v>
      </c>
      <c r="R31" s="105">
        <f t="shared" si="17"/>
        <v>4.4000000000000004</v>
      </c>
      <c r="S31" s="105">
        <f t="shared" si="17"/>
        <v>6</v>
      </c>
      <c r="V31" s="115">
        <f>AVERAGE(V20:V30)</f>
        <v>2.5</v>
      </c>
      <c r="W31" s="115">
        <f t="shared" ref="W31" si="18">AVERAGE(W20:W30)</f>
        <v>6</v>
      </c>
      <c r="X31" s="115">
        <f t="shared" ref="X31" si="19">AVERAGE(X20:X30)</f>
        <v>4</v>
      </c>
      <c r="Y31" s="115">
        <f t="shared" ref="Y31" si="20">AVERAGE(Y20:Y30)</f>
        <v>2.5</v>
      </c>
      <c r="Z31" s="115">
        <f t="shared" ref="Z31" si="21">AVERAGE(Z20:Z30)</f>
        <v>5.5</v>
      </c>
      <c r="AA31" s="115">
        <f t="shared" ref="AA31" si="22">AVERAGE(AA20:AA30)</f>
        <v>4</v>
      </c>
      <c r="AB31" s="115">
        <f t="shared" ref="AB31" si="23">AVERAGE(AB20:AB30)</f>
        <v>4.5</v>
      </c>
      <c r="AC31" s="115">
        <f t="shared" ref="AC31:AD31" si="24">AVERAGE(AC20:AC30)</f>
        <v>4.5</v>
      </c>
      <c r="AD31" s="163">
        <f t="shared" si="24"/>
        <v>3.75</v>
      </c>
      <c r="AE31" s="163">
        <f t="shared" ref="AE31" si="25">AVERAGE(AE20:AE30)</f>
        <v>5</v>
      </c>
      <c r="AF31" s="163">
        <f t="shared" ref="AF31" si="26">AVERAGE(AF20:AF30)</f>
        <v>5</v>
      </c>
      <c r="AG31" s="163">
        <f t="shared" ref="AG31" si="27">AVERAGE(AG20:AG30)</f>
        <v>4.75</v>
      </c>
      <c r="AH31" s="163">
        <f t="shared" ref="AH31" si="28">AVERAGE(AH20:AH30)</f>
        <v>3.75</v>
      </c>
      <c r="AI31" s="163">
        <f t="shared" ref="AI31" si="29">AVERAGE(AI20:AI30)</f>
        <v>3</v>
      </c>
      <c r="AJ31" s="163">
        <f t="shared" ref="AJ31" si="30">AVERAGE(AJ20:AJ30)</f>
        <v>4.333333333333333</v>
      </c>
      <c r="AK31" s="163">
        <f t="shared" ref="AK31" si="31">AVERAGE(AK20:AK30)</f>
        <v>5.75</v>
      </c>
      <c r="AL31" s="163">
        <f t="shared" ref="AL31" si="32">AVERAGE(AL20:AL30)</f>
        <v>5.1428571428571432</v>
      </c>
      <c r="AM31" s="163">
        <f t="shared" ref="AM31" si="33">AVERAGE(AM20:AM30)</f>
        <v>6</v>
      </c>
      <c r="AN31" s="163">
        <f t="shared" ref="AN31" si="34">AVERAGE(AN20:AN30)</f>
        <v>5.166666666666667</v>
      </c>
      <c r="AO31" s="163">
        <f t="shared" ref="AO31" si="35">AVERAGE(AO20:AO30)</f>
        <v>4.1428571428571432</v>
      </c>
      <c r="AP31" s="163">
        <f t="shared" ref="AP31" si="36">AVERAGE(AP20:AP30)</f>
        <v>5.4285714285714288</v>
      </c>
      <c r="AQ31" s="163">
        <f t="shared" ref="AQ31" si="37">AVERAGE(AQ20:AQ30)</f>
        <v>4.833333333333333</v>
      </c>
      <c r="AR31" s="163">
        <f t="shared" ref="AR31" si="38">AVERAGE(AR20:AR30)</f>
        <v>4.833333333333333</v>
      </c>
      <c r="AS31" s="163">
        <f t="shared" ref="AS31" si="39">AVERAGE(AS20:AS30)</f>
        <v>5.8571428571428568</v>
      </c>
    </row>
    <row r="32" spans="1:45" ht="15" thickBot="1">
      <c r="A32" s="118" t="s">
        <v>193</v>
      </c>
      <c r="B32" s="119"/>
      <c r="C32" s="119">
        <f>C30*C$3</f>
        <v>8.8170984467568311E-2</v>
      </c>
      <c r="D32" s="119">
        <f t="shared" ref="D32:I32" si="40">D30*D$3</f>
        <v>8.1819346974626478E-2</v>
      </c>
      <c r="E32" s="119">
        <f t="shared" si="40"/>
        <v>0.1420174235702186</v>
      </c>
      <c r="F32" s="119">
        <f t="shared" si="40"/>
        <v>6.3166133383524697E-2</v>
      </c>
      <c r="G32" s="119">
        <f t="shared" si="40"/>
        <v>0.11874747922884568</v>
      </c>
      <c r="H32" s="119">
        <f t="shared" si="40"/>
        <v>6.8095547309833013E-2</v>
      </c>
      <c r="I32" s="119">
        <f t="shared" si="40"/>
        <v>7.8904170363797696E-2</v>
      </c>
      <c r="J32" s="119">
        <f>J30*J$3</f>
        <v>7.9211099459546672E-2</v>
      </c>
      <c r="K32" s="119">
        <f>SUM(C32:J32)</f>
        <v>0.72013218475796115</v>
      </c>
      <c r="L32" s="129">
        <f>STDEV(L20:L30)</f>
        <v>1.7224014243685091</v>
      </c>
      <c r="M32" s="129">
        <f t="shared" ref="M32:S32" si="41">STDEV(M20:M30)</f>
        <v>1.366260102127947</v>
      </c>
      <c r="N32" s="129">
        <f t="shared" si="41"/>
        <v>0.83666002653407723</v>
      </c>
      <c r="O32" s="129">
        <f t="shared" si="41"/>
        <v>1.5055453054181624</v>
      </c>
      <c r="P32" s="129">
        <f t="shared" si="41"/>
        <v>1.6020819787597227</v>
      </c>
      <c r="Q32" s="129">
        <f t="shared" si="41"/>
        <v>1.5165750888103104</v>
      </c>
      <c r="R32" s="129">
        <f t="shared" si="41"/>
        <v>1.8165902124584952</v>
      </c>
      <c r="S32" s="129">
        <f t="shared" si="41"/>
        <v>1.5491933384829668</v>
      </c>
      <c r="V32" s="129">
        <f>STDEV(V20:V30)</f>
        <v>0.70710678118654757</v>
      </c>
      <c r="W32" s="129">
        <f t="shared" ref="W32:AC32" si="42">STDEV(W20:W30)</f>
        <v>0</v>
      </c>
      <c r="X32" s="129" t="e">
        <f t="shared" si="42"/>
        <v>#DIV/0!</v>
      </c>
      <c r="Y32" s="129">
        <f t="shared" si="42"/>
        <v>2.1213203435596424</v>
      </c>
      <c r="Z32" s="129">
        <f t="shared" si="42"/>
        <v>0.70710678118654757</v>
      </c>
      <c r="AA32" s="129">
        <f t="shared" si="42"/>
        <v>1.4142135623730951</v>
      </c>
      <c r="AB32" s="129">
        <f t="shared" si="42"/>
        <v>0.70710678118654757</v>
      </c>
      <c r="AC32" s="129">
        <f t="shared" si="42"/>
        <v>2.1213203435596424</v>
      </c>
      <c r="AD32" s="164">
        <f t="shared" ref="AD32:AE32" si="43">STDEV(AD20:AD30)</f>
        <v>1.2583057392117916</v>
      </c>
      <c r="AE32" s="164">
        <f t="shared" si="43"/>
        <v>1.4142135623730951</v>
      </c>
      <c r="AF32" s="164">
        <f t="shared" ref="AF32:AK32" si="44">STDEV(AF20:AF30)</f>
        <v>2.1602468994692869</v>
      </c>
      <c r="AG32" s="164">
        <f t="shared" si="44"/>
        <v>1.5</v>
      </c>
      <c r="AH32" s="164">
        <f t="shared" si="44"/>
        <v>1.5</v>
      </c>
      <c r="AI32" s="164">
        <f t="shared" si="44"/>
        <v>0.81649658092772603</v>
      </c>
      <c r="AJ32" s="164">
        <f t="shared" si="44"/>
        <v>2.5166114784235831</v>
      </c>
      <c r="AK32" s="164">
        <f t="shared" si="44"/>
        <v>0.9574271077563381</v>
      </c>
      <c r="AL32" s="164">
        <f t="shared" ref="AL32:AS32" si="45">STDEV(AL20:AL30)</f>
        <v>2.1157009420498154</v>
      </c>
      <c r="AM32" s="164">
        <f t="shared" si="45"/>
        <v>0.57735026918962573</v>
      </c>
      <c r="AN32" s="164">
        <f t="shared" si="45"/>
        <v>0.98319208025017601</v>
      </c>
      <c r="AO32" s="164">
        <f t="shared" si="45"/>
        <v>1.9518001458970666</v>
      </c>
      <c r="AP32" s="164">
        <f t="shared" si="45"/>
        <v>0.78679579246944398</v>
      </c>
      <c r="AQ32" s="164">
        <f t="shared" si="45"/>
        <v>1.4719601443879753</v>
      </c>
      <c r="AR32" s="164">
        <f t="shared" si="45"/>
        <v>1.1690451944500129</v>
      </c>
      <c r="AS32" s="164">
        <f t="shared" si="45"/>
        <v>1.3451854182690988</v>
      </c>
    </row>
    <row r="33" spans="1:19">
      <c r="A33" s="22" t="s">
        <v>110</v>
      </c>
      <c r="B33" s="3"/>
      <c r="C33" s="3">
        <f>K31</f>
        <v>0.76666666666666661</v>
      </c>
      <c r="L33" s="106"/>
      <c r="M33" s="106"/>
      <c r="N33" s="106"/>
      <c r="O33" s="106"/>
      <c r="P33" s="106"/>
      <c r="Q33" s="106"/>
      <c r="R33" s="106"/>
      <c r="S33" s="106"/>
    </row>
    <row r="34" spans="1:19">
      <c r="A34" s="87" t="s">
        <v>135</v>
      </c>
      <c r="B34" s="88"/>
      <c r="C34" s="88">
        <f>K32</f>
        <v>0.72013218475796115</v>
      </c>
      <c r="L34" s="106"/>
      <c r="M34" s="106"/>
      <c r="N34" s="106"/>
      <c r="O34" s="106"/>
      <c r="P34" s="106"/>
      <c r="Q34" s="106"/>
      <c r="R34" s="106"/>
      <c r="S34" s="106"/>
    </row>
    <row r="35" spans="1:19">
      <c r="A35" s="123" t="s">
        <v>130</v>
      </c>
      <c r="B35" s="124"/>
      <c r="L35" s="1"/>
      <c r="M35" s="1"/>
      <c r="N35" s="1"/>
      <c r="O35" s="1"/>
      <c r="P35" s="1"/>
      <c r="Q35" s="1"/>
      <c r="R35" s="1"/>
      <c r="S35" s="1"/>
    </row>
    <row r="36" spans="1:19">
      <c r="A36" s="125" t="s">
        <v>131</v>
      </c>
      <c r="B36" s="126"/>
      <c r="C36" s="126">
        <f>V31</f>
        <v>2.5</v>
      </c>
      <c r="D36" s="126">
        <f t="shared" ref="D36:J36" si="46">W31</f>
        <v>6</v>
      </c>
      <c r="E36" s="126">
        <f t="shared" si="46"/>
        <v>4</v>
      </c>
      <c r="F36" s="126">
        <f t="shared" si="46"/>
        <v>2.5</v>
      </c>
      <c r="G36" s="126">
        <f t="shared" si="46"/>
        <v>5.5</v>
      </c>
      <c r="H36" s="126">
        <f t="shared" si="46"/>
        <v>4</v>
      </c>
      <c r="I36" s="126">
        <f t="shared" si="46"/>
        <v>4.5</v>
      </c>
      <c r="J36" s="126">
        <f t="shared" si="46"/>
        <v>4.5</v>
      </c>
    </row>
    <row r="37" spans="1:19">
      <c r="A37" s="125" t="s">
        <v>132</v>
      </c>
      <c r="B37" s="126"/>
      <c r="C37" s="126">
        <f>V32</f>
        <v>0.70710678118654757</v>
      </c>
      <c r="D37" s="126">
        <f t="shared" ref="D37:J37" si="47">W32</f>
        <v>0</v>
      </c>
      <c r="E37" s="126" t="e">
        <f t="shared" si="47"/>
        <v>#DIV/0!</v>
      </c>
      <c r="F37" s="126">
        <f t="shared" si="47"/>
        <v>2.1213203435596424</v>
      </c>
      <c r="G37" s="126">
        <f t="shared" si="47"/>
        <v>0.70710678118654757</v>
      </c>
      <c r="H37" s="126">
        <f t="shared" si="47"/>
        <v>1.4142135623730951</v>
      </c>
      <c r="I37" s="126">
        <f t="shared" si="47"/>
        <v>0.70710678118654757</v>
      </c>
      <c r="J37" s="126">
        <f t="shared" si="47"/>
        <v>2.1213203435596424</v>
      </c>
    </row>
    <row r="38" spans="1:19">
      <c r="A38" s="125" t="s">
        <v>109</v>
      </c>
      <c r="B38" s="126"/>
      <c r="C38" s="126">
        <f>C36/7</f>
        <v>0.35714285714285715</v>
      </c>
      <c r="D38" s="126">
        <f t="shared" ref="D38:J38" si="48">D36/7</f>
        <v>0.8571428571428571</v>
      </c>
      <c r="E38" s="126">
        <f t="shared" si="48"/>
        <v>0.5714285714285714</v>
      </c>
      <c r="F38" s="126">
        <f t="shared" si="48"/>
        <v>0.35714285714285715</v>
      </c>
      <c r="G38" s="126">
        <f t="shared" si="48"/>
        <v>0.7857142857142857</v>
      </c>
      <c r="H38" s="126">
        <f t="shared" si="48"/>
        <v>0.5714285714285714</v>
      </c>
      <c r="I38" s="126">
        <f t="shared" si="48"/>
        <v>0.6428571428571429</v>
      </c>
      <c r="J38" s="126">
        <f t="shared" si="48"/>
        <v>0.6428571428571429</v>
      </c>
    </row>
    <row r="39" spans="1:19">
      <c r="A39" s="125" t="s">
        <v>158</v>
      </c>
      <c r="B39" s="126"/>
      <c r="C39" s="126">
        <f>C38*C$2</f>
        <v>4.4642857142857144E-2</v>
      </c>
      <c r="D39" s="126">
        <f>D38*D$2</f>
        <v>3.5714285714285712E-2</v>
      </c>
      <c r="E39" s="126">
        <f>E38*E$2</f>
        <v>0.11904761904761907</v>
      </c>
      <c r="F39" s="126">
        <f t="shared" ref="F39:J39" si="49">F38*F$2</f>
        <v>5.9523809523809521E-2</v>
      </c>
      <c r="G39" s="126">
        <f t="shared" si="49"/>
        <v>0.16369047619047622</v>
      </c>
      <c r="H39" s="126">
        <f t="shared" si="49"/>
        <v>4.7619047619047616E-2</v>
      </c>
      <c r="I39" s="126">
        <f t="shared" si="49"/>
        <v>0.10714285714285715</v>
      </c>
      <c r="J39" s="126">
        <f t="shared" si="49"/>
        <v>5.3571428571428575E-2</v>
      </c>
      <c r="K39" s="126">
        <f>SUM(C39:J39)</f>
        <v>0.63095238095238104</v>
      </c>
    </row>
    <row r="40" spans="1:19">
      <c r="A40" s="125" t="s">
        <v>193</v>
      </c>
      <c r="B40" s="126"/>
      <c r="C40" s="126">
        <f>C38*C$3</f>
        <v>4.2663379581081441E-2</v>
      </c>
      <c r="D40" s="126">
        <f t="shared" ref="D40:J40" si="50">D38*D$3</f>
        <v>8.6632249737839798E-2</v>
      </c>
      <c r="E40" s="126">
        <f t="shared" si="50"/>
        <v>0.10924417197709121</v>
      </c>
      <c r="F40" s="126">
        <f t="shared" si="50"/>
        <v>3.3839000026888229E-2</v>
      </c>
      <c r="G40" s="126">
        <f t="shared" si="50"/>
        <v>0.13512644188110026</v>
      </c>
      <c r="H40" s="126">
        <f t="shared" si="50"/>
        <v>5.9213519399854787E-2</v>
      </c>
      <c r="I40" s="126">
        <f t="shared" si="50"/>
        <v>8.0697446962974914E-2</v>
      </c>
      <c r="J40" s="126">
        <f t="shared" si="50"/>
        <v>5.9408324594660007E-2</v>
      </c>
      <c r="K40" s="126">
        <f>SUM(C40:J40)</f>
        <v>0.60682453416149074</v>
      </c>
    </row>
    <row r="41" spans="1:19">
      <c r="A41" s="22" t="s">
        <v>110</v>
      </c>
      <c r="B41" s="3"/>
      <c r="C41" s="3">
        <f>K39</f>
        <v>0.63095238095238104</v>
      </c>
    </row>
    <row r="42" spans="1:19">
      <c r="A42" s="87" t="s">
        <v>135</v>
      </c>
      <c r="B42" s="88"/>
      <c r="C42" s="88">
        <f>K40</f>
        <v>0.60682453416149074</v>
      </c>
    </row>
    <row r="43" spans="1:19">
      <c r="A43" s="149" t="s">
        <v>198</v>
      </c>
    </row>
    <row r="44" spans="1:19">
      <c r="A44" s="150" t="s">
        <v>131</v>
      </c>
      <c r="B44" s="151"/>
      <c r="C44" s="151">
        <f t="shared" ref="C44:J45" si="51">AD31</f>
        <v>3.75</v>
      </c>
      <c r="D44" s="151">
        <f t="shared" si="51"/>
        <v>5</v>
      </c>
      <c r="E44" s="151">
        <f t="shared" si="51"/>
        <v>5</v>
      </c>
      <c r="F44" s="151">
        <f t="shared" si="51"/>
        <v>4.75</v>
      </c>
      <c r="G44" s="151">
        <f t="shared" si="51"/>
        <v>3.75</v>
      </c>
      <c r="H44" s="151">
        <f t="shared" si="51"/>
        <v>3</v>
      </c>
      <c r="I44" s="151">
        <f t="shared" si="51"/>
        <v>4.333333333333333</v>
      </c>
      <c r="J44" s="151">
        <f t="shared" si="51"/>
        <v>5.75</v>
      </c>
    </row>
    <row r="45" spans="1:19">
      <c r="A45" s="150" t="s">
        <v>132</v>
      </c>
      <c r="B45" s="151"/>
      <c r="C45" s="151">
        <f t="shared" si="51"/>
        <v>1.2583057392117916</v>
      </c>
      <c r="D45" s="151">
        <f t="shared" si="51"/>
        <v>1.4142135623730951</v>
      </c>
      <c r="E45" s="151">
        <f t="shared" si="51"/>
        <v>2.1602468994692869</v>
      </c>
      <c r="F45" s="151">
        <f t="shared" si="51"/>
        <v>1.5</v>
      </c>
      <c r="G45" s="151">
        <f t="shared" si="51"/>
        <v>1.5</v>
      </c>
      <c r="H45" s="151">
        <f t="shared" si="51"/>
        <v>0.81649658092772603</v>
      </c>
      <c r="I45" s="151">
        <f t="shared" si="51"/>
        <v>2.5166114784235831</v>
      </c>
      <c r="J45" s="151">
        <f t="shared" si="51"/>
        <v>0.9574271077563381</v>
      </c>
    </row>
    <row r="46" spans="1:19">
      <c r="A46" s="150" t="s">
        <v>109</v>
      </c>
      <c r="B46" s="151"/>
      <c r="C46" s="151">
        <f>C44/7</f>
        <v>0.5357142857142857</v>
      </c>
      <c r="D46" s="151">
        <f t="shared" ref="D46:J46" si="52">D44/7</f>
        <v>0.7142857142857143</v>
      </c>
      <c r="E46" s="151">
        <f t="shared" si="52"/>
        <v>0.7142857142857143</v>
      </c>
      <c r="F46" s="151">
        <f t="shared" si="52"/>
        <v>0.6785714285714286</v>
      </c>
      <c r="G46" s="151">
        <f t="shared" si="52"/>
        <v>0.5357142857142857</v>
      </c>
      <c r="H46" s="151">
        <f t="shared" si="52"/>
        <v>0.42857142857142855</v>
      </c>
      <c r="I46" s="151">
        <f t="shared" si="52"/>
        <v>0.61904761904761896</v>
      </c>
      <c r="J46" s="151">
        <f t="shared" si="52"/>
        <v>0.8214285714285714</v>
      </c>
    </row>
    <row r="47" spans="1:19">
      <c r="A47" s="150" t="s">
        <v>158</v>
      </c>
      <c r="B47" s="151"/>
      <c r="C47" s="151">
        <f t="shared" ref="C47:J47" si="53">C46*D$2</f>
        <v>2.2321428571428568E-2</v>
      </c>
      <c r="D47" s="151">
        <f t="shared" si="53"/>
        <v>0.14880952380952384</v>
      </c>
      <c r="E47" s="151">
        <f t="shared" si="53"/>
        <v>0.11904761904761904</v>
      </c>
      <c r="F47" s="151">
        <f t="shared" si="53"/>
        <v>0.14136904761904764</v>
      </c>
      <c r="G47" s="151">
        <f t="shared" si="53"/>
        <v>4.4642857142857137E-2</v>
      </c>
      <c r="H47" s="151">
        <f t="shared" si="53"/>
        <v>7.1428571428571425E-2</v>
      </c>
      <c r="I47" s="151">
        <f t="shared" si="53"/>
        <v>5.1587301587301577E-2</v>
      </c>
      <c r="J47" s="151">
        <f t="shared" si="53"/>
        <v>0</v>
      </c>
      <c r="K47" s="151">
        <f>SUM(C47:J47)</f>
        <v>0.5992063492063493</v>
      </c>
    </row>
    <row r="48" spans="1:19">
      <c r="A48" s="150" t="s">
        <v>193</v>
      </c>
      <c r="B48" s="151"/>
      <c r="C48" s="151">
        <f t="shared" ref="C48:J48" si="54">C46*D$3</f>
        <v>5.4145156086149879E-2</v>
      </c>
      <c r="D48" s="151">
        <f t="shared" si="54"/>
        <v>0.13655521497136403</v>
      </c>
      <c r="E48" s="151">
        <f t="shared" si="54"/>
        <v>6.7678000053776458E-2</v>
      </c>
      <c r="F48" s="151">
        <f t="shared" si="54"/>
        <v>0.11670010889731387</v>
      </c>
      <c r="G48" s="151">
        <f t="shared" si="54"/>
        <v>5.5512674437363865E-2</v>
      </c>
      <c r="H48" s="151">
        <f t="shared" si="54"/>
        <v>5.37982979753166E-2</v>
      </c>
      <c r="I48" s="151">
        <f t="shared" si="54"/>
        <v>5.7208016276339251E-2</v>
      </c>
      <c r="J48" s="151">
        <f t="shared" si="54"/>
        <v>0</v>
      </c>
      <c r="K48" s="151">
        <f>SUM(C48:J48)</f>
        <v>0.54159746869762393</v>
      </c>
    </row>
    <row r="49" spans="1:46">
      <c r="A49" s="22" t="s">
        <v>110</v>
      </c>
      <c r="B49" s="3"/>
      <c r="C49" s="3">
        <f>K47</f>
        <v>0.5992063492063493</v>
      </c>
    </row>
    <row r="50" spans="1:46">
      <c r="A50" s="87" t="s">
        <v>135</v>
      </c>
      <c r="B50" s="88"/>
      <c r="C50" s="88">
        <f>K48</f>
        <v>0.54159746869762393</v>
      </c>
    </row>
    <row r="51" spans="1:46">
      <c r="A51" s="149" t="s">
        <v>250</v>
      </c>
    </row>
    <row r="52" spans="1:46">
      <c r="A52" s="150" t="s">
        <v>131</v>
      </c>
      <c r="B52" s="151"/>
      <c r="C52" s="151">
        <f t="shared" ref="C52:J53" si="55">AL31</f>
        <v>5.1428571428571432</v>
      </c>
      <c r="D52" s="151">
        <f t="shared" si="55"/>
        <v>6</v>
      </c>
      <c r="E52" s="151">
        <f t="shared" si="55"/>
        <v>5.166666666666667</v>
      </c>
      <c r="F52" s="151">
        <f t="shared" si="55"/>
        <v>4.1428571428571432</v>
      </c>
      <c r="G52" s="151">
        <f t="shared" si="55"/>
        <v>5.4285714285714288</v>
      </c>
      <c r="H52" s="151">
        <f t="shared" si="55"/>
        <v>4.833333333333333</v>
      </c>
      <c r="I52" s="151">
        <f t="shared" si="55"/>
        <v>4.833333333333333</v>
      </c>
      <c r="J52" s="151">
        <f t="shared" si="55"/>
        <v>5.8571428571428568</v>
      </c>
    </row>
    <row r="53" spans="1:46">
      <c r="A53" s="150" t="s">
        <v>132</v>
      </c>
      <c r="B53" s="151"/>
      <c r="C53" s="151">
        <f t="shared" si="55"/>
        <v>2.1157009420498154</v>
      </c>
      <c r="D53" s="151">
        <f t="shared" si="55"/>
        <v>0.57735026918962573</v>
      </c>
      <c r="E53" s="151">
        <f t="shared" si="55"/>
        <v>0.98319208025017601</v>
      </c>
      <c r="F53" s="151">
        <f t="shared" si="55"/>
        <v>1.9518001458970666</v>
      </c>
      <c r="G53" s="151">
        <f t="shared" si="55"/>
        <v>0.78679579246944398</v>
      </c>
      <c r="H53" s="151">
        <f t="shared" si="55"/>
        <v>1.4719601443879753</v>
      </c>
      <c r="I53" s="151">
        <f t="shared" si="55"/>
        <v>1.1690451944500129</v>
      </c>
      <c r="J53" s="151">
        <f t="shared" si="55"/>
        <v>1.3451854182690988</v>
      </c>
    </row>
    <row r="54" spans="1:46">
      <c r="A54" s="150" t="s">
        <v>109</v>
      </c>
      <c r="B54" s="151"/>
      <c r="C54" s="151">
        <f>C52/7</f>
        <v>0.73469387755102045</v>
      </c>
      <c r="D54" s="151">
        <f t="shared" ref="D54:J54" si="56">D52/7</f>
        <v>0.8571428571428571</v>
      </c>
      <c r="E54" s="151">
        <f t="shared" si="56"/>
        <v>0.73809523809523814</v>
      </c>
      <c r="F54" s="151">
        <f t="shared" si="56"/>
        <v>0.59183673469387765</v>
      </c>
      <c r="G54" s="151">
        <f t="shared" si="56"/>
        <v>0.77551020408163274</v>
      </c>
      <c r="H54" s="151">
        <f t="shared" si="56"/>
        <v>0.69047619047619047</v>
      </c>
      <c r="I54" s="151">
        <f t="shared" si="56"/>
        <v>0.69047619047619047</v>
      </c>
      <c r="J54" s="151">
        <f t="shared" si="56"/>
        <v>0.83673469387755095</v>
      </c>
    </row>
    <row r="55" spans="1:46">
      <c r="A55" s="150" t="s">
        <v>158</v>
      </c>
      <c r="B55" s="151"/>
      <c r="C55" s="151">
        <f t="shared" ref="C55:J55" si="57">C54*D$2</f>
        <v>3.0612244897959183E-2</v>
      </c>
      <c r="D55" s="151">
        <f t="shared" si="57"/>
        <v>0.1785714285714286</v>
      </c>
      <c r="E55" s="151">
        <f t="shared" si="57"/>
        <v>0.12301587301587302</v>
      </c>
      <c r="F55" s="151">
        <f t="shared" si="57"/>
        <v>0.1232993197278912</v>
      </c>
      <c r="G55" s="151">
        <f t="shared" si="57"/>
        <v>6.4625850340136057E-2</v>
      </c>
      <c r="H55" s="151">
        <f t="shared" si="57"/>
        <v>0.11507936507936507</v>
      </c>
      <c r="I55" s="151">
        <f t="shared" si="57"/>
        <v>5.7539682539682536E-2</v>
      </c>
      <c r="J55" s="151">
        <f t="shared" si="57"/>
        <v>0</v>
      </c>
      <c r="K55" s="151">
        <f>SUM(C55:J55)</f>
        <v>0.69274376417233574</v>
      </c>
    </row>
    <row r="56" spans="1:46">
      <c r="A56" s="150" t="s">
        <v>193</v>
      </c>
      <c r="B56" s="151"/>
      <c r="C56" s="151">
        <f t="shared" ref="C56:J56" si="58">C54*D$3</f>
        <v>7.4256214061005549E-2</v>
      </c>
      <c r="D56" s="151">
        <f t="shared" si="58"/>
        <v>0.16386625796563684</v>
      </c>
      <c r="E56" s="151">
        <f t="shared" si="58"/>
        <v>6.9933933388902331E-2</v>
      </c>
      <c r="F56" s="151">
        <f t="shared" si="58"/>
        <v>0.1017835536247249</v>
      </c>
      <c r="G56" s="151">
        <f t="shared" si="58"/>
        <v>8.0361204899802946E-2</v>
      </c>
      <c r="H56" s="151">
        <f t="shared" si="58"/>
        <v>8.6675035626898975E-2</v>
      </c>
      <c r="I56" s="151">
        <f t="shared" si="58"/>
        <v>6.3808941231301486E-2</v>
      </c>
      <c r="J56" s="151">
        <f t="shared" si="58"/>
        <v>0</v>
      </c>
      <c r="K56" s="151">
        <f>SUM(C56:J56)</f>
        <v>0.64068514079827299</v>
      </c>
    </row>
    <row r="57" spans="1:46">
      <c r="A57" s="22" t="s">
        <v>110</v>
      </c>
      <c r="B57" s="3"/>
      <c r="C57" s="3">
        <f>K55</f>
        <v>0.69274376417233574</v>
      </c>
    </row>
    <row r="58" spans="1:46">
      <c r="A58" s="87" t="s">
        <v>135</v>
      </c>
      <c r="B58" s="88"/>
      <c r="C58" s="88">
        <f>K56</f>
        <v>0.64068514079827299</v>
      </c>
    </row>
    <row r="63" spans="1:46" ht="27.75" customHeight="1">
      <c r="A63" s="4" t="s">
        <v>111</v>
      </c>
      <c r="C63">
        <v>18</v>
      </c>
      <c r="D63">
        <v>18</v>
      </c>
      <c r="E63">
        <v>18</v>
      </c>
      <c r="F63">
        <v>18</v>
      </c>
      <c r="G63">
        <v>18</v>
      </c>
      <c r="H63">
        <v>18</v>
      </c>
      <c r="I63">
        <v>18</v>
      </c>
      <c r="J63">
        <v>18</v>
      </c>
      <c r="L63" s="9" t="s">
        <v>97</v>
      </c>
      <c r="T63" s="9" t="s">
        <v>98</v>
      </c>
      <c r="U63" s="10" t="s">
        <v>99</v>
      </c>
      <c r="V63" s="9" t="s">
        <v>100</v>
      </c>
      <c r="AD63" s="9" t="s">
        <v>101</v>
      </c>
      <c r="AL63" t="s">
        <v>112</v>
      </c>
      <c r="AT63" t="s">
        <v>197</v>
      </c>
    </row>
    <row r="64" spans="1:46">
      <c r="A64" s="4"/>
      <c r="C64" s="23">
        <v>7</v>
      </c>
      <c r="D64" s="24">
        <v>5</v>
      </c>
      <c r="E64" s="24">
        <v>6</v>
      </c>
      <c r="F64" s="24">
        <v>6</v>
      </c>
      <c r="G64" s="24">
        <v>6</v>
      </c>
      <c r="H64" s="24" t="s">
        <v>106</v>
      </c>
      <c r="I64" s="24">
        <v>7</v>
      </c>
      <c r="J64" s="25" t="s">
        <v>106</v>
      </c>
      <c r="L64" s="19">
        <v>0</v>
      </c>
      <c r="T64" s="19"/>
      <c r="U64" s="19" t="s">
        <v>104</v>
      </c>
      <c r="V64" s="19">
        <v>0</v>
      </c>
      <c r="AD64" s="19">
        <v>0</v>
      </c>
      <c r="AL64" s="19">
        <v>1</v>
      </c>
      <c r="AT64">
        <v>0</v>
      </c>
    </row>
    <row r="65" spans="1:46">
      <c r="A65" s="4"/>
      <c r="C65" s="16">
        <v>5</v>
      </c>
      <c r="D65" s="17">
        <v>6</v>
      </c>
      <c r="E65" s="17" t="s">
        <v>105</v>
      </c>
      <c r="F65" s="17">
        <v>6</v>
      </c>
      <c r="G65" s="17">
        <v>4</v>
      </c>
      <c r="H65" s="17">
        <v>5</v>
      </c>
      <c r="I65" s="17">
        <v>6</v>
      </c>
      <c r="J65" s="18">
        <v>7</v>
      </c>
      <c r="L65" s="19">
        <v>1</v>
      </c>
      <c r="T65" s="19" t="s">
        <v>104</v>
      </c>
      <c r="U65" s="19" t="s">
        <v>104</v>
      </c>
      <c r="V65" s="19">
        <v>0</v>
      </c>
      <c r="AD65" s="19">
        <v>0</v>
      </c>
      <c r="AL65" s="19">
        <v>1</v>
      </c>
      <c r="AT65">
        <v>0</v>
      </c>
    </row>
    <row r="66" spans="1:46">
      <c r="A66" s="4"/>
      <c r="C66" s="16">
        <v>5</v>
      </c>
      <c r="D66" s="17">
        <v>5</v>
      </c>
      <c r="E66" s="17">
        <v>6</v>
      </c>
      <c r="F66" s="17">
        <v>6</v>
      </c>
      <c r="G66" s="17">
        <v>4</v>
      </c>
      <c r="H66" s="17">
        <v>6</v>
      </c>
      <c r="I66" s="17">
        <v>6</v>
      </c>
      <c r="J66" s="18">
        <v>5</v>
      </c>
      <c r="L66" s="19">
        <v>0</v>
      </c>
      <c r="T66" s="19"/>
      <c r="U66" s="19"/>
      <c r="V66" s="19">
        <v>0</v>
      </c>
      <c r="AD66" s="19">
        <v>0</v>
      </c>
      <c r="AL66" s="19">
        <v>1</v>
      </c>
      <c r="AT66">
        <v>0</v>
      </c>
    </row>
    <row r="67" spans="1:46">
      <c r="A67" s="4"/>
      <c r="C67" s="16">
        <v>3</v>
      </c>
      <c r="D67" s="17">
        <v>5</v>
      </c>
      <c r="E67" s="17">
        <v>2</v>
      </c>
      <c r="F67" s="17">
        <v>2</v>
      </c>
      <c r="G67" s="17">
        <v>3</v>
      </c>
      <c r="H67" s="17">
        <v>3</v>
      </c>
      <c r="I67" s="17">
        <v>4</v>
      </c>
      <c r="J67" s="18">
        <v>5</v>
      </c>
      <c r="L67" s="19">
        <v>0</v>
      </c>
      <c r="T67" s="19"/>
      <c r="U67" s="19"/>
      <c r="V67" s="19">
        <v>1</v>
      </c>
      <c r="AD67" s="19">
        <v>0</v>
      </c>
      <c r="AL67" s="19">
        <v>1</v>
      </c>
      <c r="AT67">
        <v>0</v>
      </c>
    </row>
    <row r="68" spans="1:46">
      <c r="A68" s="4"/>
      <c r="C68" s="16">
        <v>6</v>
      </c>
      <c r="D68" s="17">
        <v>5</v>
      </c>
      <c r="E68" s="17">
        <v>7</v>
      </c>
      <c r="F68" s="17">
        <v>5</v>
      </c>
      <c r="G68" s="17">
        <v>6</v>
      </c>
      <c r="H68" s="17" t="s">
        <v>106</v>
      </c>
      <c r="I68" s="17">
        <v>6</v>
      </c>
      <c r="J68" s="18" t="s">
        <v>106</v>
      </c>
      <c r="L68" s="19">
        <v>0</v>
      </c>
      <c r="T68" s="19"/>
      <c r="U68" s="19" t="s">
        <v>104</v>
      </c>
      <c r="V68" s="19">
        <v>0</v>
      </c>
      <c r="AD68" s="19">
        <v>0</v>
      </c>
      <c r="AL68" s="19">
        <v>0</v>
      </c>
      <c r="AT68">
        <v>1</v>
      </c>
    </row>
    <row r="69" spans="1:46">
      <c r="A69" s="4"/>
      <c r="C69" s="16">
        <v>6</v>
      </c>
      <c r="D69" s="17">
        <v>5</v>
      </c>
      <c r="E69" s="17">
        <v>3</v>
      </c>
      <c r="F69" s="17">
        <v>5</v>
      </c>
      <c r="G69" s="17">
        <v>5</v>
      </c>
      <c r="H69" s="17">
        <v>5</v>
      </c>
      <c r="I69" s="17">
        <v>6</v>
      </c>
      <c r="J69" s="18">
        <v>4</v>
      </c>
      <c r="L69" s="19">
        <v>1</v>
      </c>
      <c r="T69" s="19"/>
      <c r="U69" s="19"/>
      <c r="V69" s="19">
        <v>1</v>
      </c>
      <c r="AD69" s="19">
        <v>0</v>
      </c>
      <c r="AL69" s="19">
        <v>0</v>
      </c>
      <c r="AT69">
        <v>1</v>
      </c>
    </row>
    <row r="70" spans="1:46">
      <c r="A70" s="4"/>
      <c r="C70" s="16">
        <v>5</v>
      </c>
      <c r="D70" s="17">
        <v>3</v>
      </c>
      <c r="E70" s="17">
        <v>5</v>
      </c>
      <c r="F70" s="17">
        <v>6</v>
      </c>
      <c r="G70" s="17">
        <v>5</v>
      </c>
      <c r="H70" s="17">
        <v>6</v>
      </c>
      <c r="I70" s="17">
        <v>5</v>
      </c>
      <c r="J70" s="18">
        <v>6</v>
      </c>
      <c r="L70" s="19">
        <v>0</v>
      </c>
      <c r="T70" s="19"/>
      <c r="U70" s="19"/>
      <c r="V70" s="19">
        <v>0</v>
      </c>
      <c r="AD70" s="19">
        <v>1</v>
      </c>
      <c r="AL70" s="19">
        <v>0</v>
      </c>
      <c r="AT70">
        <v>1</v>
      </c>
    </row>
    <row r="71" spans="1:46">
      <c r="A71" s="4"/>
      <c r="C71" s="16">
        <v>5</v>
      </c>
      <c r="D71" s="17">
        <v>3</v>
      </c>
      <c r="E71" s="17">
        <v>6</v>
      </c>
      <c r="F71" s="17">
        <v>6</v>
      </c>
      <c r="G71" s="17">
        <v>3</v>
      </c>
      <c r="H71" s="17">
        <v>5</v>
      </c>
      <c r="I71" s="17">
        <v>6</v>
      </c>
      <c r="J71" s="18">
        <v>7</v>
      </c>
      <c r="L71" s="19">
        <v>1</v>
      </c>
      <c r="T71" s="19"/>
      <c r="U71" s="19"/>
      <c r="V71" s="19">
        <v>0</v>
      </c>
      <c r="AD71" s="19">
        <v>0</v>
      </c>
      <c r="AL71" s="19">
        <v>0</v>
      </c>
      <c r="AT71">
        <v>1</v>
      </c>
    </row>
    <row r="72" spans="1:46">
      <c r="A72" s="4"/>
      <c r="C72" s="16">
        <v>5</v>
      </c>
      <c r="D72" s="17">
        <v>6</v>
      </c>
      <c r="E72" s="17">
        <v>5</v>
      </c>
      <c r="F72" s="17">
        <v>6</v>
      </c>
      <c r="G72" s="17">
        <v>6</v>
      </c>
      <c r="H72" s="17">
        <v>5</v>
      </c>
      <c r="I72" s="17">
        <v>5</v>
      </c>
      <c r="J72" s="18">
        <v>5</v>
      </c>
      <c r="L72" s="19">
        <v>1</v>
      </c>
      <c r="T72" s="19" t="s">
        <v>104</v>
      </c>
      <c r="U72" s="19"/>
      <c r="V72" s="19">
        <v>0</v>
      </c>
      <c r="AD72" s="19">
        <v>0</v>
      </c>
      <c r="AL72" s="19">
        <v>0</v>
      </c>
      <c r="AT72">
        <v>1</v>
      </c>
    </row>
    <row r="73" spans="1:46">
      <c r="A73" s="4"/>
      <c r="C73" s="16">
        <v>3</v>
      </c>
      <c r="D73" s="17">
        <v>2</v>
      </c>
      <c r="E73" s="17">
        <v>4</v>
      </c>
      <c r="F73" s="17">
        <v>4</v>
      </c>
      <c r="G73" s="17">
        <v>5</v>
      </c>
      <c r="H73" s="17">
        <v>3</v>
      </c>
      <c r="I73" s="17">
        <v>6</v>
      </c>
      <c r="J73" s="18">
        <v>5</v>
      </c>
      <c r="L73" s="19">
        <v>1</v>
      </c>
      <c r="T73" s="19"/>
      <c r="U73" s="19"/>
      <c r="V73" s="19">
        <v>0</v>
      </c>
      <c r="AD73" s="19">
        <v>0</v>
      </c>
      <c r="AL73" s="19">
        <v>0</v>
      </c>
      <c r="AT73">
        <v>1</v>
      </c>
    </row>
    <row r="74" spans="1:46">
      <c r="A74" s="4"/>
      <c r="C74" s="16">
        <v>3</v>
      </c>
      <c r="D74" s="17">
        <v>3</v>
      </c>
      <c r="E74" s="17">
        <v>5</v>
      </c>
      <c r="F74" s="17">
        <v>3</v>
      </c>
      <c r="G74" s="17">
        <v>2</v>
      </c>
      <c r="H74" s="17" t="s">
        <v>105</v>
      </c>
      <c r="I74" s="17" t="s">
        <v>114</v>
      </c>
      <c r="J74" s="18" t="s">
        <v>106</v>
      </c>
      <c r="L74" s="19">
        <v>0</v>
      </c>
      <c r="T74" s="19"/>
      <c r="U74" s="19" t="s">
        <v>104</v>
      </c>
      <c r="V74" s="19">
        <v>0</v>
      </c>
      <c r="AD74" s="19">
        <v>0</v>
      </c>
      <c r="AL74" s="19">
        <v>0</v>
      </c>
      <c r="AT74">
        <v>1</v>
      </c>
    </row>
    <row r="75" spans="1:46">
      <c r="A75" s="4"/>
      <c r="C75" s="16">
        <v>2</v>
      </c>
      <c r="D75" s="17">
        <v>2</v>
      </c>
      <c r="E75" s="17">
        <v>3</v>
      </c>
      <c r="F75" s="17">
        <v>3</v>
      </c>
      <c r="G75" s="17">
        <v>2</v>
      </c>
      <c r="H75" s="17">
        <v>2</v>
      </c>
      <c r="I75" s="17">
        <v>4</v>
      </c>
      <c r="J75" s="18">
        <v>5</v>
      </c>
      <c r="L75" s="19">
        <v>0</v>
      </c>
      <c r="T75" s="19"/>
      <c r="U75" s="19" t="s">
        <v>104</v>
      </c>
      <c r="V75" s="19">
        <v>0</v>
      </c>
      <c r="AD75" s="19">
        <v>0</v>
      </c>
      <c r="AL75" s="19">
        <v>0</v>
      </c>
      <c r="AT75">
        <v>1</v>
      </c>
    </row>
    <row r="76" spans="1:46">
      <c r="A76" s="4"/>
      <c r="C76" s="16">
        <v>5</v>
      </c>
      <c r="D76" s="17">
        <v>3</v>
      </c>
      <c r="E76" s="17">
        <v>5</v>
      </c>
      <c r="F76" s="17">
        <v>6</v>
      </c>
      <c r="G76" s="17">
        <v>3</v>
      </c>
      <c r="H76" s="17">
        <v>3</v>
      </c>
      <c r="I76" s="17">
        <v>4</v>
      </c>
      <c r="J76" s="18">
        <v>6</v>
      </c>
      <c r="L76" s="19">
        <v>0</v>
      </c>
      <c r="T76" s="19"/>
      <c r="U76" s="19"/>
      <c r="V76" s="19">
        <v>1</v>
      </c>
      <c r="AD76" s="19">
        <v>0</v>
      </c>
      <c r="AL76" s="19">
        <v>0</v>
      </c>
      <c r="AT76">
        <v>1</v>
      </c>
    </row>
    <row r="77" spans="1:46">
      <c r="A77" s="4"/>
      <c r="C77" s="16">
        <v>5</v>
      </c>
      <c r="D77" s="17">
        <v>5</v>
      </c>
      <c r="E77" s="17" t="s">
        <v>105</v>
      </c>
      <c r="F77" s="17">
        <v>5</v>
      </c>
      <c r="G77" s="17" t="s">
        <v>105</v>
      </c>
      <c r="H77" s="17" t="s">
        <v>105</v>
      </c>
      <c r="I77" s="17" t="s">
        <v>105</v>
      </c>
      <c r="J77" s="18" t="s">
        <v>105</v>
      </c>
      <c r="L77" s="19">
        <v>0</v>
      </c>
      <c r="T77" s="19"/>
      <c r="U77" s="19" t="s">
        <v>104</v>
      </c>
      <c r="V77" s="19">
        <v>0</v>
      </c>
      <c r="AD77" s="19">
        <v>0</v>
      </c>
      <c r="AL77" s="19">
        <v>0</v>
      </c>
      <c r="AT77">
        <v>1</v>
      </c>
    </row>
    <row r="78" spans="1:46">
      <c r="A78" s="4"/>
      <c r="C78" s="16">
        <v>3</v>
      </c>
      <c r="D78" s="17">
        <v>5</v>
      </c>
      <c r="E78" s="17">
        <v>6</v>
      </c>
      <c r="F78" s="17">
        <v>6</v>
      </c>
      <c r="G78" s="17">
        <v>6</v>
      </c>
      <c r="H78" s="17">
        <v>6</v>
      </c>
      <c r="I78" s="17">
        <v>6</v>
      </c>
      <c r="J78" s="18">
        <v>7</v>
      </c>
      <c r="L78" s="19">
        <v>1</v>
      </c>
      <c r="T78" s="19" t="s">
        <v>104</v>
      </c>
      <c r="U78" s="19" t="s">
        <v>104</v>
      </c>
      <c r="V78" s="19">
        <v>0</v>
      </c>
      <c r="AD78" s="19">
        <v>0</v>
      </c>
      <c r="AL78" s="19">
        <v>0</v>
      </c>
      <c r="AT78">
        <v>1</v>
      </c>
    </row>
    <row r="79" spans="1:46">
      <c r="A79" s="4"/>
      <c r="C79" s="16">
        <v>4</v>
      </c>
      <c r="D79" s="17">
        <v>6</v>
      </c>
      <c r="E79" s="17">
        <v>5</v>
      </c>
      <c r="F79" s="17">
        <v>6</v>
      </c>
      <c r="G79" s="17">
        <v>4</v>
      </c>
      <c r="H79" s="17">
        <v>5</v>
      </c>
      <c r="I79" s="17">
        <v>6</v>
      </c>
      <c r="J79" s="18">
        <v>2</v>
      </c>
      <c r="L79" s="19">
        <v>0</v>
      </c>
      <c r="T79" s="19"/>
      <c r="U79" s="19"/>
      <c r="V79" s="19">
        <v>0</v>
      </c>
      <c r="AD79" s="19">
        <v>0</v>
      </c>
      <c r="AL79" s="19">
        <v>0</v>
      </c>
      <c r="AT79">
        <v>1</v>
      </c>
    </row>
    <row r="80" spans="1:46">
      <c r="A80" s="4"/>
      <c r="C80" s="16">
        <v>3</v>
      </c>
      <c r="D80" s="17">
        <v>3</v>
      </c>
      <c r="E80" s="17">
        <v>6</v>
      </c>
      <c r="F80" s="17">
        <v>6</v>
      </c>
      <c r="G80" s="17">
        <v>6</v>
      </c>
      <c r="H80" s="17">
        <v>5</v>
      </c>
      <c r="I80" s="17">
        <v>6</v>
      </c>
      <c r="J80" s="18">
        <v>7</v>
      </c>
      <c r="L80" s="19">
        <v>1</v>
      </c>
      <c r="T80" s="19" t="s">
        <v>104</v>
      </c>
      <c r="U80" s="19"/>
      <c r="V80" s="19">
        <v>0</v>
      </c>
      <c r="AD80" s="19">
        <v>0</v>
      </c>
      <c r="AF80" t="s">
        <v>117</v>
      </c>
      <c r="AL80" s="19">
        <v>0</v>
      </c>
      <c r="AT80">
        <v>1</v>
      </c>
    </row>
    <row r="81" spans="1:53" ht="15" thickBot="1">
      <c r="A81" s="4"/>
      <c r="C81" s="16">
        <v>5</v>
      </c>
      <c r="D81" s="17">
        <v>5</v>
      </c>
      <c r="E81" s="17">
        <v>4</v>
      </c>
      <c r="F81" s="17">
        <v>3</v>
      </c>
      <c r="G81" s="17">
        <v>5</v>
      </c>
      <c r="H81" s="17" t="s">
        <v>106</v>
      </c>
      <c r="I81" s="17" t="s">
        <v>106</v>
      </c>
      <c r="J81" s="18" t="s">
        <v>106</v>
      </c>
      <c r="L81" s="127">
        <v>0</v>
      </c>
      <c r="T81" s="19"/>
      <c r="U81" s="19" t="s">
        <v>104</v>
      </c>
      <c r="V81" s="127">
        <v>0</v>
      </c>
      <c r="AD81" s="127">
        <v>0</v>
      </c>
      <c r="AL81" s="127">
        <v>0</v>
      </c>
      <c r="AT81">
        <v>1</v>
      </c>
    </row>
    <row r="82" spans="1:53" ht="16" thickTop="1" thickBot="1">
      <c r="A82" s="71" t="s">
        <v>108</v>
      </c>
      <c r="C82" s="69">
        <f>AVERAGE(C64:C81)</f>
        <v>4.4444444444444446</v>
      </c>
      <c r="D82" s="69">
        <f t="shared" ref="D82:J82" si="59">AVERAGE(D64:D81)</f>
        <v>4.2777777777777777</v>
      </c>
      <c r="E82" s="69">
        <f>AVERAGE(E64:E81)</f>
        <v>4.875</v>
      </c>
      <c r="F82" s="69">
        <f t="shared" si="59"/>
        <v>5</v>
      </c>
      <c r="G82" s="69">
        <f t="shared" si="59"/>
        <v>4.4117647058823533</v>
      </c>
      <c r="H82" s="69">
        <f t="shared" si="59"/>
        <v>4.5384615384615383</v>
      </c>
      <c r="I82" s="69">
        <f t="shared" si="59"/>
        <v>5.5333333333333332</v>
      </c>
      <c r="J82" s="69">
        <f t="shared" si="59"/>
        <v>5.4615384615384617</v>
      </c>
      <c r="L82" s="107" t="b">
        <f t="shared" ref="L82:L99" si="60">IF(AND($L64,C64)=TRUE,C64)</f>
        <v>0</v>
      </c>
      <c r="M82" s="108" t="b">
        <f t="shared" ref="M82:M99" si="61">IF(AND($L64,D64)=TRUE,D64)</f>
        <v>0</v>
      </c>
      <c r="N82" s="108" t="b">
        <f t="shared" ref="N82:N99" si="62">IF(AND($L64,E64)=TRUE,E64)</f>
        <v>0</v>
      </c>
      <c r="O82" s="108" t="b">
        <f t="shared" ref="O82:O99" si="63">IF(AND($L64,F64)=TRUE,F64)</f>
        <v>0</v>
      </c>
      <c r="P82" s="108" t="b">
        <f t="shared" ref="P82:P99" si="64">IF(AND($L64,G64)=TRUE,G64)</f>
        <v>0</v>
      </c>
      <c r="Q82" s="108" t="b">
        <f t="shared" ref="Q82:Q99" si="65">IF(AND($L64,H64)=TRUE,H64)</f>
        <v>0</v>
      </c>
      <c r="R82" s="108" t="b">
        <f t="shared" ref="R82:R99" si="66">IF(AND($L64,I64)=TRUE,I64)</f>
        <v>0</v>
      </c>
      <c r="S82" s="109" t="b">
        <f t="shared" ref="S82:S99" si="67">IF(AND($L64,J64)=TRUE,J64)</f>
        <v>0</v>
      </c>
      <c r="T82" s="1"/>
      <c r="U82" s="1"/>
      <c r="V82" s="107" t="b">
        <f t="shared" ref="V82:V99" si="68">IF(AND($V64,C64)=TRUE,C64)</f>
        <v>0</v>
      </c>
      <c r="W82" s="108" t="b">
        <f t="shared" ref="W82:W99" si="69">IF(AND($V64,D64)=TRUE,D64)</f>
        <v>0</v>
      </c>
      <c r="X82" s="108" t="b">
        <f t="shared" ref="X82:X99" si="70">IF(AND($V64,E64)=TRUE,E64)</f>
        <v>0</v>
      </c>
      <c r="Y82" s="108" t="b">
        <f t="shared" ref="Y82:Y99" si="71">IF(AND($V64,F64)=TRUE,F64)</f>
        <v>0</v>
      </c>
      <c r="Z82" s="108" t="b">
        <f t="shared" ref="Z82:Z99" si="72">IF(AND($V64,G64)=TRUE,G64)</f>
        <v>0</v>
      </c>
      <c r="AA82" s="108" t="b">
        <f t="shared" ref="AA82:AA99" si="73">IF(AND($V64,H64)=TRUE,H64)</f>
        <v>0</v>
      </c>
      <c r="AB82" s="108" t="b">
        <f t="shared" ref="AB82:AB99" si="74">IF(AND($V64,I64)=TRUE,I64)</f>
        <v>0</v>
      </c>
      <c r="AC82" s="108" t="b">
        <f t="shared" ref="AC82:AC99" si="75">IF(AND($V64,J64)=TRUE,J64)</f>
        <v>0</v>
      </c>
      <c r="AD82" s="107" t="b">
        <f t="shared" ref="AD82:AD99" si="76">IF(AND($AD64,C64)=TRUE,C64)</f>
        <v>0</v>
      </c>
      <c r="AE82" s="108" t="b">
        <f t="shared" ref="AE82:AE99" si="77">IF(AND($AD64,D64)=TRUE,D64)</f>
        <v>0</v>
      </c>
      <c r="AF82" s="108" t="b">
        <f t="shared" ref="AF82:AF99" si="78">IF(AND($AD64,E64)=TRUE,E64)</f>
        <v>0</v>
      </c>
      <c r="AG82" s="108" t="b">
        <f t="shared" ref="AG82:AG99" si="79">IF(AND($AD64,F64)=TRUE,F64)</f>
        <v>0</v>
      </c>
      <c r="AH82" s="108" t="b">
        <f t="shared" ref="AH82:AH99" si="80">IF(AND($AD64,G64)=TRUE,G64)</f>
        <v>0</v>
      </c>
      <c r="AI82" s="108" t="b">
        <f t="shared" ref="AI82:AI99" si="81">IF(AND($AD64,H64)=TRUE,H64)</f>
        <v>0</v>
      </c>
      <c r="AJ82" s="108" t="b">
        <f t="shared" ref="AJ82:AJ99" si="82">IF(AND($AD64,I64)=TRUE,I64)</f>
        <v>0</v>
      </c>
      <c r="AK82" s="108" t="b">
        <f t="shared" ref="AK82:AK99" si="83">IF(AND($AD64,J64)=TRUE,J64)</f>
        <v>0</v>
      </c>
      <c r="AL82" s="156">
        <f>IF(AND($AL64,C64)=TRUE,C64)</f>
        <v>7</v>
      </c>
      <c r="AM82" s="157">
        <f t="shared" ref="AM82:AS97" si="84">IF(AND($AL64,D64)=TRUE,D64)</f>
        <v>5</v>
      </c>
      <c r="AN82" s="157">
        <f t="shared" si="84"/>
        <v>6</v>
      </c>
      <c r="AO82" s="157">
        <f t="shared" si="84"/>
        <v>6</v>
      </c>
      <c r="AP82" s="157">
        <f t="shared" si="84"/>
        <v>6</v>
      </c>
      <c r="AQ82" s="157" t="str">
        <f t="shared" si="84"/>
        <v>nicht relevant</v>
      </c>
      <c r="AR82" s="157">
        <f t="shared" si="84"/>
        <v>7</v>
      </c>
      <c r="AS82" s="157" t="str">
        <f t="shared" si="84"/>
        <v>nicht relevant</v>
      </c>
      <c r="AT82" s="156" t="b">
        <f>IF(AND($AT64,C64)=TRUE,C64)</f>
        <v>0</v>
      </c>
      <c r="AU82" s="157" t="b">
        <f t="shared" ref="AU82:BA97" si="85">IF(AND($AT64,D64)=TRUE,D64)</f>
        <v>0</v>
      </c>
      <c r="AV82" s="157" t="b">
        <f t="shared" si="85"/>
        <v>0</v>
      </c>
      <c r="AW82" s="157" t="b">
        <f t="shared" si="85"/>
        <v>0</v>
      </c>
      <c r="AX82" s="157" t="b">
        <f t="shared" si="85"/>
        <v>0</v>
      </c>
      <c r="AY82" s="157" t="b">
        <f t="shared" si="85"/>
        <v>0</v>
      </c>
      <c r="AZ82" s="157" t="b">
        <f t="shared" si="85"/>
        <v>0</v>
      </c>
      <c r="BA82" s="154" t="b">
        <f t="shared" si="85"/>
        <v>0</v>
      </c>
    </row>
    <row r="83" spans="1:53" ht="16" thickTop="1" thickBot="1">
      <c r="A83" s="71" t="s">
        <v>136</v>
      </c>
      <c r="C83" s="70">
        <f>STDEV(C64:C81)</f>
        <v>1.3382263161373771</v>
      </c>
      <c r="D83" s="70">
        <f t="shared" ref="D83:J83" si="86">STDEV(D64:D81)</f>
        <v>1.3636264606493249</v>
      </c>
      <c r="E83" s="70">
        <f>STDEV(E64:E81)</f>
        <v>1.3601470508735443</v>
      </c>
      <c r="F83" s="70">
        <f t="shared" si="86"/>
        <v>1.3719886811400708</v>
      </c>
      <c r="G83" s="70">
        <f t="shared" si="86"/>
        <v>1.4168108346481796</v>
      </c>
      <c r="H83" s="70">
        <f t="shared" si="86"/>
        <v>1.3301243435223524</v>
      </c>
      <c r="I83" s="70">
        <f t="shared" si="86"/>
        <v>0.91547541643412755</v>
      </c>
      <c r="J83" s="70">
        <f t="shared" si="86"/>
        <v>1.4500221041639683</v>
      </c>
      <c r="L83" s="110">
        <f t="shared" si="60"/>
        <v>5</v>
      </c>
      <c r="M83" s="106">
        <f t="shared" si="61"/>
        <v>6</v>
      </c>
      <c r="N83" s="106" t="str">
        <f t="shared" si="62"/>
        <v>weiß nicht</v>
      </c>
      <c r="O83" s="106">
        <f t="shared" si="63"/>
        <v>6</v>
      </c>
      <c r="P83" s="106">
        <f t="shared" si="64"/>
        <v>4</v>
      </c>
      <c r="Q83" s="106">
        <f t="shared" si="65"/>
        <v>5</v>
      </c>
      <c r="R83" s="106">
        <f t="shared" si="66"/>
        <v>6</v>
      </c>
      <c r="S83" s="111">
        <f t="shared" si="67"/>
        <v>7</v>
      </c>
      <c r="T83" s="1"/>
      <c r="U83" s="1"/>
      <c r="V83" s="110" t="b">
        <f t="shared" si="68"/>
        <v>0</v>
      </c>
      <c r="W83" s="106" t="b">
        <f t="shared" si="69"/>
        <v>0</v>
      </c>
      <c r="X83" s="106" t="b">
        <f t="shared" si="70"/>
        <v>0</v>
      </c>
      <c r="Y83" s="106" t="b">
        <f t="shared" si="71"/>
        <v>0</v>
      </c>
      <c r="Z83" s="106" t="b">
        <f t="shared" si="72"/>
        <v>0</v>
      </c>
      <c r="AA83" s="106" t="b">
        <f t="shared" si="73"/>
        <v>0</v>
      </c>
      <c r="AB83" s="106" t="b">
        <f t="shared" si="74"/>
        <v>0</v>
      </c>
      <c r="AC83" s="106" t="b">
        <f t="shared" si="75"/>
        <v>0</v>
      </c>
      <c r="AD83" s="110" t="b">
        <f t="shared" si="76"/>
        <v>0</v>
      </c>
      <c r="AE83" s="106" t="b">
        <f t="shared" si="77"/>
        <v>0</v>
      </c>
      <c r="AF83" s="106" t="b">
        <f t="shared" si="78"/>
        <v>0</v>
      </c>
      <c r="AG83" s="106" t="b">
        <f t="shared" si="79"/>
        <v>0</v>
      </c>
      <c r="AH83" s="106" t="b">
        <f t="shared" si="80"/>
        <v>0</v>
      </c>
      <c r="AI83" s="106" t="b">
        <f t="shared" si="81"/>
        <v>0</v>
      </c>
      <c r="AJ83" s="106" t="b">
        <f t="shared" si="82"/>
        <v>0</v>
      </c>
      <c r="AK83" s="106" t="b">
        <f t="shared" si="83"/>
        <v>0</v>
      </c>
      <c r="AL83" s="158">
        <f t="shared" ref="AL83:AL99" si="87">IF(AND($AL65,C65)=TRUE,C65)</f>
        <v>5</v>
      </c>
      <c r="AM83" s="155">
        <f t="shared" si="84"/>
        <v>6</v>
      </c>
      <c r="AN83" s="155" t="str">
        <f t="shared" si="84"/>
        <v>weiß nicht</v>
      </c>
      <c r="AO83" s="155">
        <f t="shared" si="84"/>
        <v>6</v>
      </c>
      <c r="AP83" s="155">
        <f t="shared" si="84"/>
        <v>4</v>
      </c>
      <c r="AQ83" s="155">
        <f t="shared" si="84"/>
        <v>5</v>
      </c>
      <c r="AR83" s="155">
        <f t="shared" si="84"/>
        <v>6</v>
      </c>
      <c r="AS83" s="155">
        <f t="shared" si="84"/>
        <v>7</v>
      </c>
      <c r="AT83" s="158" t="b">
        <f t="shared" ref="AT83:AT99" si="88">IF(AND($AT65,C65)=TRUE,C65)</f>
        <v>0</v>
      </c>
      <c r="AU83" s="155" t="b">
        <f t="shared" si="85"/>
        <v>0</v>
      </c>
      <c r="AV83" s="155" t="b">
        <f t="shared" si="85"/>
        <v>0</v>
      </c>
      <c r="AW83" s="155" t="b">
        <f t="shared" si="85"/>
        <v>0</v>
      </c>
      <c r="AX83" s="155" t="b">
        <f t="shared" si="85"/>
        <v>0</v>
      </c>
      <c r="AY83" s="155" t="b">
        <f t="shared" si="85"/>
        <v>0</v>
      </c>
      <c r="AZ83" s="155" t="b">
        <f t="shared" si="85"/>
        <v>0</v>
      </c>
      <c r="BA83" s="159" t="b">
        <f t="shared" si="85"/>
        <v>0</v>
      </c>
    </row>
    <row r="84" spans="1:53" ht="15" thickBot="1">
      <c r="A84" s="71" t="s">
        <v>109</v>
      </c>
      <c r="C84" s="70">
        <f t="shared" ref="C84:J84" si="89">C82/7</f>
        <v>0.634920634920635</v>
      </c>
      <c r="D84" s="70">
        <f t="shared" si="89"/>
        <v>0.61111111111111105</v>
      </c>
      <c r="E84" s="70">
        <f t="shared" si="89"/>
        <v>0.6964285714285714</v>
      </c>
      <c r="F84" s="70">
        <f t="shared" si="89"/>
        <v>0.7142857142857143</v>
      </c>
      <c r="G84" s="70">
        <f t="shared" si="89"/>
        <v>0.63025210084033623</v>
      </c>
      <c r="H84" s="70">
        <f t="shared" si="89"/>
        <v>0.64835164835164838</v>
      </c>
      <c r="I84" s="70">
        <f t="shared" si="89"/>
        <v>0.79047619047619044</v>
      </c>
      <c r="J84" s="70">
        <f t="shared" si="89"/>
        <v>0.78021978021978022</v>
      </c>
      <c r="L84" s="110" t="b">
        <f t="shared" si="60"/>
        <v>0</v>
      </c>
      <c r="M84" s="106" t="b">
        <f t="shared" si="61"/>
        <v>0</v>
      </c>
      <c r="N84" s="106" t="b">
        <f t="shared" si="62"/>
        <v>0</v>
      </c>
      <c r="O84" s="106" t="b">
        <f t="shared" si="63"/>
        <v>0</v>
      </c>
      <c r="P84" s="106" t="b">
        <f t="shared" si="64"/>
        <v>0</v>
      </c>
      <c r="Q84" s="106" t="b">
        <f t="shared" si="65"/>
        <v>0</v>
      </c>
      <c r="R84" s="106" t="b">
        <f t="shared" si="66"/>
        <v>0</v>
      </c>
      <c r="S84" s="111" t="b">
        <f t="shared" si="67"/>
        <v>0</v>
      </c>
      <c r="T84" s="1"/>
      <c r="U84" s="1"/>
      <c r="V84" s="110" t="b">
        <f t="shared" si="68"/>
        <v>0</v>
      </c>
      <c r="W84" s="106" t="b">
        <f t="shared" si="69"/>
        <v>0</v>
      </c>
      <c r="X84" s="106" t="b">
        <f t="shared" si="70"/>
        <v>0</v>
      </c>
      <c r="Y84" s="106" t="b">
        <f t="shared" si="71"/>
        <v>0</v>
      </c>
      <c r="Z84" s="106" t="b">
        <f t="shared" si="72"/>
        <v>0</v>
      </c>
      <c r="AA84" s="106" t="b">
        <f t="shared" si="73"/>
        <v>0</v>
      </c>
      <c r="AB84" s="106" t="b">
        <f t="shared" si="74"/>
        <v>0</v>
      </c>
      <c r="AC84" s="106" t="b">
        <f t="shared" si="75"/>
        <v>0</v>
      </c>
      <c r="AD84" s="110" t="b">
        <f t="shared" si="76"/>
        <v>0</v>
      </c>
      <c r="AE84" s="106" t="b">
        <f t="shared" si="77"/>
        <v>0</v>
      </c>
      <c r="AF84" s="106" t="b">
        <f t="shared" si="78"/>
        <v>0</v>
      </c>
      <c r="AG84" s="106" t="b">
        <f t="shared" si="79"/>
        <v>0</v>
      </c>
      <c r="AH84" s="106" t="b">
        <f t="shared" si="80"/>
        <v>0</v>
      </c>
      <c r="AI84" s="106" t="b">
        <f t="shared" si="81"/>
        <v>0</v>
      </c>
      <c r="AJ84" s="106" t="b">
        <f t="shared" si="82"/>
        <v>0</v>
      </c>
      <c r="AK84" s="106" t="b">
        <f t="shared" si="83"/>
        <v>0</v>
      </c>
      <c r="AL84" s="158">
        <f t="shared" si="87"/>
        <v>5</v>
      </c>
      <c r="AM84" s="155">
        <f t="shared" si="84"/>
        <v>5</v>
      </c>
      <c r="AN84" s="155">
        <f t="shared" si="84"/>
        <v>6</v>
      </c>
      <c r="AO84" s="155">
        <f t="shared" si="84"/>
        <v>6</v>
      </c>
      <c r="AP84" s="155">
        <f t="shared" si="84"/>
        <v>4</v>
      </c>
      <c r="AQ84" s="155">
        <f t="shared" si="84"/>
        <v>6</v>
      </c>
      <c r="AR84" s="155">
        <f t="shared" si="84"/>
        <v>6</v>
      </c>
      <c r="AS84" s="155">
        <f t="shared" si="84"/>
        <v>5</v>
      </c>
      <c r="AT84" s="158" t="b">
        <f t="shared" si="88"/>
        <v>0</v>
      </c>
      <c r="AU84" s="155" t="b">
        <f t="shared" si="85"/>
        <v>0</v>
      </c>
      <c r="AV84" s="155" t="b">
        <f t="shared" si="85"/>
        <v>0</v>
      </c>
      <c r="AW84" s="155" t="b">
        <f t="shared" si="85"/>
        <v>0</v>
      </c>
      <c r="AX84" s="155" t="b">
        <f t="shared" si="85"/>
        <v>0</v>
      </c>
      <c r="AY84" s="155" t="b">
        <f t="shared" si="85"/>
        <v>0</v>
      </c>
      <c r="AZ84" s="155" t="b">
        <f t="shared" si="85"/>
        <v>0</v>
      </c>
      <c r="BA84" s="159" t="b">
        <f t="shared" si="85"/>
        <v>0</v>
      </c>
    </row>
    <row r="85" spans="1:53" ht="15" thickBot="1">
      <c r="A85" s="71" t="s">
        <v>157</v>
      </c>
      <c r="C85" s="70">
        <f t="shared" ref="C85:J85" si="90">C84*C2</f>
        <v>7.9365079365079375E-2</v>
      </c>
      <c r="D85" s="70">
        <f t="shared" si="90"/>
        <v>2.5462962962962958E-2</v>
      </c>
      <c r="E85" s="70">
        <f t="shared" si="90"/>
        <v>0.14508928571428573</v>
      </c>
      <c r="F85" s="70">
        <f t="shared" si="90"/>
        <v>0.11904761904761904</v>
      </c>
      <c r="G85" s="70">
        <f t="shared" si="90"/>
        <v>0.13130252100840339</v>
      </c>
      <c r="H85" s="70">
        <f t="shared" si="90"/>
        <v>5.4029304029304032E-2</v>
      </c>
      <c r="I85" s="70">
        <f t="shared" si="90"/>
        <v>0.13174603174603172</v>
      </c>
      <c r="J85" s="70">
        <f t="shared" si="90"/>
        <v>6.5018315018315009E-2</v>
      </c>
      <c r="K85" s="75">
        <f>SUM(C85:J85)</f>
        <v>0.75106111889200133</v>
      </c>
      <c r="L85" s="110" t="b">
        <f t="shared" si="60"/>
        <v>0</v>
      </c>
      <c r="M85" s="106" t="b">
        <f t="shared" si="61"/>
        <v>0</v>
      </c>
      <c r="N85" s="106" t="b">
        <f t="shared" si="62"/>
        <v>0</v>
      </c>
      <c r="O85" s="106" t="b">
        <f t="shared" si="63"/>
        <v>0</v>
      </c>
      <c r="P85" s="106" t="b">
        <f t="shared" si="64"/>
        <v>0</v>
      </c>
      <c r="Q85" s="106" t="b">
        <f t="shared" si="65"/>
        <v>0</v>
      </c>
      <c r="R85" s="106" t="b">
        <f t="shared" si="66"/>
        <v>0</v>
      </c>
      <c r="S85" s="111" t="b">
        <f t="shared" si="67"/>
        <v>0</v>
      </c>
      <c r="V85" s="110">
        <f t="shared" si="68"/>
        <v>3</v>
      </c>
      <c r="W85" s="106">
        <f t="shared" si="69"/>
        <v>5</v>
      </c>
      <c r="X85" s="106">
        <f t="shared" si="70"/>
        <v>2</v>
      </c>
      <c r="Y85" s="106">
        <f t="shared" si="71"/>
        <v>2</v>
      </c>
      <c r="Z85" s="106">
        <f t="shared" si="72"/>
        <v>3</v>
      </c>
      <c r="AA85" s="106">
        <f t="shared" si="73"/>
        <v>3</v>
      </c>
      <c r="AB85" s="106">
        <f t="shared" si="74"/>
        <v>4</v>
      </c>
      <c r="AC85" s="106">
        <f t="shared" si="75"/>
        <v>5</v>
      </c>
      <c r="AD85" s="110" t="b">
        <f t="shared" si="76"/>
        <v>0</v>
      </c>
      <c r="AE85" s="106" t="b">
        <f t="shared" si="77"/>
        <v>0</v>
      </c>
      <c r="AF85" s="106" t="b">
        <f t="shared" si="78"/>
        <v>0</v>
      </c>
      <c r="AG85" s="106" t="b">
        <f t="shared" si="79"/>
        <v>0</v>
      </c>
      <c r="AH85" s="106" t="b">
        <f t="shared" si="80"/>
        <v>0</v>
      </c>
      <c r="AI85" s="106" t="b">
        <f t="shared" si="81"/>
        <v>0</v>
      </c>
      <c r="AJ85" s="106" t="b">
        <f t="shared" si="82"/>
        <v>0</v>
      </c>
      <c r="AK85" s="106" t="b">
        <f t="shared" si="83"/>
        <v>0</v>
      </c>
      <c r="AL85" s="158">
        <f t="shared" si="87"/>
        <v>3</v>
      </c>
      <c r="AM85" s="155">
        <f t="shared" si="84"/>
        <v>5</v>
      </c>
      <c r="AN85" s="155">
        <f t="shared" si="84"/>
        <v>2</v>
      </c>
      <c r="AO85" s="155">
        <f t="shared" si="84"/>
        <v>2</v>
      </c>
      <c r="AP85" s="155">
        <f t="shared" si="84"/>
        <v>3</v>
      </c>
      <c r="AQ85" s="155">
        <f t="shared" si="84"/>
        <v>3</v>
      </c>
      <c r="AR85" s="155">
        <f t="shared" si="84"/>
        <v>4</v>
      </c>
      <c r="AS85" s="155">
        <f t="shared" si="84"/>
        <v>5</v>
      </c>
      <c r="AT85" s="158" t="b">
        <f t="shared" si="88"/>
        <v>0</v>
      </c>
      <c r="AU85" s="155" t="b">
        <f t="shared" si="85"/>
        <v>0</v>
      </c>
      <c r="AV85" s="155" t="b">
        <f t="shared" si="85"/>
        <v>0</v>
      </c>
      <c r="AW85" s="155" t="b">
        <f t="shared" si="85"/>
        <v>0</v>
      </c>
      <c r="AX85" s="155" t="b">
        <f t="shared" si="85"/>
        <v>0</v>
      </c>
      <c r="AY85" s="155" t="b">
        <f t="shared" si="85"/>
        <v>0</v>
      </c>
      <c r="AZ85" s="155" t="b">
        <f t="shared" si="85"/>
        <v>0</v>
      </c>
      <c r="BA85" s="159" t="b">
        <f t="shared" si="85"/>
        <v>0</v>
      </c>
    </row>
    <row r="86" spans="1:53">
      <c r="A86" s="71" t="s">
        <v>163</v>
      </c>
      <c r="C86" s="1">
        <f t="shared" ref="C86:J86" si="91">C84*C3</f>
        <v>7.5846008144144786E-2</v>
      </c>
      <c r="D86" s="1">
        <f t="shared" si="91"/>
        <v>6.1765585461237629E-2</v>
      </c>
      <c r="E86" s="1">
        <f t="shared" si="91"/>
        <v>0.13314133459707991</v>
      </c>
      <c r="F86" s="1">
        <f t="shared" si="91"/>
        <v>6.7678000053776458E-2</v>
      </c>
      <c r="G86" s="1">
        <f t="shared" si="91"/>
        <v>0.10839019402227296</v>
      </c>
      <c r="H86" s="1">
        <f t="shared" si="91"/>
        <v>6.7184570088296786E-2</v>
      </c>
      <c r="I86" s="1">
        <f t="shared" si="91"/>
        <v>9.9227971821139516E-2</v>
      </c>
      <c r="J86" s="1">
        <f t="shared" si="91"/>
        <v>7.2102411046510426E-2</v>
      </c>
      <c r="K86" s="21">
        <f>SUM(C86:J86)</f>
        <v>0.68533607523445839</v>
      </c>
      <c r="L86" s="110" t="b">
        <f t="shared" si="60"/>
        <v>0</v>
      </c>
      <c r="M86" s="106" t="b">
        <f t="shared" si="61"/>
        <v>0</v>
      </c>
      <c r="N86" s="106" t="b">
        <f t="shared" si="62"/>
        <v>0</v>
      </c>
      <c r="O86" s="106" t="b">
        <f t="shared" si="63"/>
        <v>0</v>
      </c>
      <c r="P86" s="106" t="b">
        <f t="shared" si="64"/>
        <v>0</v>
      </c>
      <c r="Q86" s="106" t="b">
        <f t="shared" si="65"/>
        <v>0</v>
      </c>
      <c r="R86" s="106" t="b">
        <f t="shared" si="66"/>
        <v>0</v>
      </c>
      <c r="S86" s="111" t="b">
        <f t="shared" si="67"/>
        <v>0</v>
      </c>
      <c r="V86" s="110" t="b">
        <f t="shared" si="68"/>
        <v>0</v>
      </c>
      <c r="W86" s="106" t="b">
        <f t="shared" si="69"/>
        <v>0</v>
      </c>
      <c r="X86" s="106" t="b">
        <f t="shared" si="70"/>
        <v>0</v>
      </c>
      <c r="Y86" s="106" t="b">
        <f t="shared" si="71"/>
        <v>0</v>
      </c>
      <c r="Z86" s="106" t="b">
        <f t="shared" si="72"/>
        <v>0</v>
      </c>
      <c r="AA86" s="106" t="b">
        <f t="shared" si="73"/>
        <v>0</v>
      </c>
      <c r="AB86" s="106" t="b">
        <f t="shared" si="74"/>
        <v>0</v>
      </c>
      <c r="AC86" s="106" t="b">
        <f t="shared" si="75"/>
        <v>0</v>
      </c>
      <c r="AD86" s="110" t="b">
        <f t="shared" si="76"/>
        <v>0</v>
      </c>
      <c r="AE86" s="106" t="b">
        <f t="shared" si="77"/>
        <v>0</v>
      </c>
      <c r="AF86" s="106" t="b">
        <f t="shared" si="78"/>
        <v>0</v>
      </c>
      <c r="AG86" s="106" t="b">
        <f t="shared" si="79"/>
        <v>0</v>
      </c>
      <c r="AH86" s="106" t="b">
        <f t="shared" si="80"/>
        <v>0</v>
      </c>
      <c r="AI86" s="106" t="b">
        <f t="shared" si="81"/>
        <v>0</v>
      </c>
      <c r="AJ86" s="106" t="b">
        <f t="shared" si="82"/>
        <v>0</v>
      </c>
      <c r="AK86" s="106" t="b">
        <f t="shared" si="83"/>
        <v>0</v>
      </c>
      <c r="AL86" s="158" t="b">
        <f t="shared" si="87"/>
        <v>0</v>
      </c>
      <c r="AM86" s="155" t="b">
        <f t="shared" si="84"/>
        <v>0</v>
      </c>
      <c r="AN86" s="155" t="b">
        <f t="shared" si="84"/>
        <v>0</v>
      </c>
      <c r="AO86" s="155" t="b">
        <f t="shared" si="84"/>
        <v>0</v>
      </c>
      <c r="AP86" s="155" t="b">
        <f t="shared" si="84"/>
        <v>0</v>
      </c>
      <c r="AQ86" s="155" t="b">
        <f t="shared" si="84"/>
        <v>0</v>
      </c>
      <c r="AR86" s="155" t="b">
        <f t="shared" si="84"/>
        <v>0</v>
      </c>
      <c r="AS86" s="155" t="b">
        <f t="shared" si="84"/>
        <v>0</v>
      </c>
      <c r="AT86" s="158">
        <f t="shared" si="88"/>
        <v>6</v>
      </c>
      <c r="AU86" s="155">
        <f t="shared" si="85"/>
        <v>5</v>
      </c>
      <c r="AV86" s="155">
        <f t="shared" si="85"/>
        <v>7</v>
      </c>
      <c r="AW86" s="155">
        <f t="shared" si="85"/>
        <v>5</v>
      </c>
      <c r="AX86" s="155">
        <f t="shared" si="85"/>
        <v>6</v>
      </c>
      <c r="AY86" s="155" t="str">
        <f t="shared" si="85"/>
        <v>nicht relevant</v>
      </c>
      <c r="AZ86" s="155">
        <f t="shared" si="85"/>
        <v>6</v>
      </c>
      <c r="BA86" s="159" t="str">
        <f t="shared" si="85"/>
        <v>nicht relevant</v>
      </c>
    </row>
    <row r="87" spans="1:53">
      <c r="A87" s="22" t="s">
        <v>110</v>
      </c>
      <c r="B87" s="3"/>
      <c r="C87" s="3">
        <f>K85</f>
        <v>0.75106111889200133</v>
      </c>
      <c r="L87" s="110">
        <f t="shared" si="60"/>
        <v>6</v>
      </c>
      <c r="M87" s="106">
        <f t="shared" si="61"/>
        <v>5</v>
      </c>
      <c r="N87" s="106">
        <f t="shared" si="62"/>
        <v>3</v>
      </c>
      <c r="O87" s="106">
        <f t="shared" si="63"/>
        <v>5</v>
      </c>
      <c r="P87" s="106">
        <f t="shared" si="64"/>
        <v>5</v>
      </c>
      <c r="Q87" s="106">
        <f t="shared" si="65"/>
        <v>5</v>
      </c>
      <c r="R87" s="106">
        <f t="shared" si="66"/>
        <v>6</v>
      </c>
      <c r="S87" s="111">
        <f t="shared" si="67"/>
        <v>4</v>
      </c>
      <c r="V87" s="110">
        <f t="shared" si="68"/>
        <v>6</v>
      </c>
      <c r="W87" s="106">
        <f t="shared" si="69"/>
        <v>5</v>
      </c>
      <c r="X87" s="106">
        <f t="shared" si="70"/>
        <v>3</v>
      </c>
      <c r="Y87" s="106">
        <f t="shared" si="71"/>
        <v>5</v>
      </c>
      <c r="Z87" s="106">
        <f t="shared" si="72"/>
        <v>5</v>
      </c>
      <c r="AA87" s="106">
        <f t="shared" si="73"/>
        <v>5</v>
      </c>
      <c r="AB87" s="106">
        <f t="shared" si="74"/>
        <v>6</v>
      </c>
      <c r="AC87" s="106">
        <f t="shared" si="75"/>
        <v>4</v>
      </c>
      <c r="AD87" s="110" t="b">
        <f t="shared" si="76"/>
        <v>0</v>
      </c>
      <c r="AE87" s="106" t="b">
        <f t="shared" si="77"/>
        <v>0</v>
      </c>
      <c r="AF87" s="106" t="b">
        <f t="shared" si="78"/>
        <v>0</v>
      </c>
      <c r="AG87" s="106" t="b">
        <f t="shared" si="79"/>
        <v>0</v>
      </c>
      <c r="AH87" s="106" t="b">
        <f t="shared" si="80"/>
        <v>0</v>
      </c>
      <c r="AI87" s="106" t="b">
        <f t="shared" si="81"/>
        <v>0</v>
      </c>
      <c r="AJ87" s="106" t="b">
        <f t="shared" si="82"/>
        <v>0</v>
      </c>
      <c r="AK87" s="106" t="b">
        <f t="shared" si="83"/>
        <v>0</v>
      </c>
      <c r="AL87" s="158" t="b">
        <f t="shared" si="87"/>
        <v>0</v>
      </c>
      <c r="AM87" s="155" t="b">
        <f t="shared" si="84"/>
        <v>0</v>
      </c>
      <c r="AN87" s="155" t="b">
        <f t="shared" si="84"/>
        <v>0</v>
      </c>
      <c r="AO87" s="155" t="b">
        <f t="shared" si="84"/>
        <v>0</v>
      </c>
      <c r="AP87" s="155" t="b">
        <f t="shared" si="84"/>
        <v>0</v>
      </c>
      <c r="AQ87" s="155" t="b">
        <f t="shared" si="84"/>
        <v>0</v>
      </c>
      <c r="AR87" s="155" t="b">
        <f t="shared" si="84"/>
        <v>0</v>
      </c>
      <c r="AS87" s="155" t="b">
        <f t="shared" si="84"/>
        <v>0</v>
      </c>
      <c r="AT87" s="158">
        <f t="shared" si="88"/>
        <v>6</v>
      </c>
      <c r="AU87" s="155">
        <f t="shared" si="85"/>
        <v>5</v>
      </c>
      <c r="AV87" s="155">
        <f t="shared" si="85"/>
        <v>3</v>
      </c>
      <c r="AW87" s="155">
        <f t="shared" si="85"/>
        <v>5</v>
      </c>
      <c r="AX87" s="155">
        <f t="shared" si="85"/>
        <v>5</v>
      </c>
      <c r="AY87" s="155">
        <f t="shared" si="85"/>
        <v>5</v>
      </c>
      <c r="AZ87" s="155">
        <f t="shared" si="85"/>
        <v>6</v>
      </c>
      <c r="BA87" s="159">
        <f t="shared" si="85"/>
        <v>4</v>
      </c>
    </row>
    <row r="88" spans="1:53">
      <c r="A88" s="87" t="s">
        <v>135</v>
      </c>
      <c r="B88" s="88"/>
      <c r="C88" s="88">
        <f>K86</f>
        <v>0.68533607523445839</v>
      </c>
      <c r="L88" s="110" t="b">
        <f t="shared" si="60"/>
        <v>0</v>
      </c>
      <c r="M88" s="106" t="b">
        <f t="shared" si="61"/>
        <v>0</v>
      </c>
      <c r="N88" s="106" t="b">
        <f t="shared" si="62"/>
        <v>0</v>
      </c>
      <c r="O88" s="106" t="b">
        <f t="shared" si="63"/>
        <v>0</v>
      </c>
      <c r="P88" s="106" t="b">
        <f t="shared" si="64"/>
        <v>0</v>
      </c>
      <c r="Q88" s="106" t="b">
        <f t="shared" si="65"/>
        <v>0</v>
      </c>
      <c r="R88" s="106" t="b">
        <f t="shared" si="66"/>
        <v>0</v>
      </c>
      <c r="S88" s="111" t="b">
        <f t="shared" si="67"/>
        <v>0</v>
      </c>
      <c r="V88" s="110" t="b">
        <f t="shared" si="68"/>
        <v>0</v>
      </c>
      <c r="W88" s="106" t="b">
        <f t="shared" si="69"/>
        <v>0</v>
      </c>
      <c r="X88" s="106" t="b">
        <f t="shared" si="70"/>
        <v>0</v>
      </c>
      <c r="Y88" s="106" t="b">
        <f t="shared" si="71"/>
        <v>0</v>
      </c>
      <c r="Z88" s="106" t="b">
        <f t="shared" si="72"/>
        <v>0</v>
      </c>
      <c r="AA88" s="106" t="b">
        <f t="shared" si="73"/>
        <v>0</v>
      </c>
      <c r="AB88" s="106" t="b">
        <f t="shared" si="74"/>
        <v>0</v>
      </c>
      <c r="AC88" s="106" t="b">
        <f t="shared" si="75"/>
        <v>0</v>
      </c>
      <c r="AD88" s="110">
        <f t="shared" si="76"/>
        <v>5</v>
      </c>
      <c r="AE88" s="106">
        <f t="shared" si="77"/>
        <v>3</v>
      </c>
      <c r="AF88" s="106">
        <f t="shared" si="78"/>
        <v>5</v>
      </c>
      <c r="AG88" s="106">
        <f t="shared" si="79"/>
        <v>6</v>
      </c>
      <c r="AH88" s="106">
        <f t="shared" si="80"/>
        <v>5</v>
      </c>
      <c r="AI88" s="106">
        <f t="shared" si="81"/>
        <v>6</v>
      </c>
      <c r="AJ88" s="106">
        <f t="shared" si="82"/>
        <v>5</v>
      </c>
      <c r="AK88" s="106">
        <f t="shared" si="83"/>
        <v>6</v>
      </c>
      <c r="AL88" s="158" t="b">
        <f t="shared" si="87"/>
        <v>0</v>
      </c>
      <c r="AM88" s="155" t="b">
        <f t="shared" si="84"/>
        <v>0</v>
      </c>
      <c r="AN88" s="155" t="b">
        <f t="shared" si="84"/>
        <v>0</v>
      </c>
      <c r="AO88" s="155" t="b">
        <f t="shared" si="84"/>
        <v>0</v>
      </c>
      <c r="AP88" s="155" t="b">
        <f t="shared" si="84"/>
        <v>0</v>
      </c>
      <c r="AQ88" s="155" t="b">
        <f t="shared" si="84"/>
        <v>0</v>
      </c>
      <c r="AR88" s="155" t="b">
        <f t="shared" si="84"/>
        <v>0</v>
      </c>
      <c r="AS88" s="155" t="b">
        <f t="shared" si="84"/>
        <v>0</v>
      </c>
      <c r="AT88" s="158">
        <f t="shared" si="88"/>
        <v>5</v>
      </c>
      <c r="AU88" s="155">
        <f t="shared" si="85"/>
        <v>3</v>
      </c>
      <c r="AV88" s="155">
        <f t="shared" si="85"/>
        <v>5</v>
      </c>
      <c r="AW88" s="155">
        <f t="shared" si="85"/>
        <v>6</v>
      </c>
      <c r="AX88" s="155">
        <f t="shared" si="85"/>
        <v>5</v>
      </c>
      <c r="AY88" s="155">
        <f t="shared" si="85"/>
        <v>6</v>
      </c>
      <c r="AZ88" s="155">
        <f t="shared" si="85"/>
        <v>5</v>
      </c>
      <c r="BA88" s="159">
        <f t="shared" si="85"/>
        <v>6</v>
      </c>
    </row>
    <row r="89" spans="1:53">
      <c r="A89" s="116" t="s">
        <v>130</v>
      </c>
      <c r="B89" s="117"/>
      <c r="L89" s="110">
        <f t="shared" si="60"/>
        <v>5</v>
      </c>
      <c r="M89" s="106">
        <f t="shared" si="61"/>
        <v>3</v>
      </c>
      <c r="N89" s="106">
        <f t="shared" si="62"/>
        <v>6</v>
      </c>
      <c r="O89" s="106">
        <f t="shared" si="63"/>
        <v>6</v>
      </c>
      <c r="P89" s="106">
        <f t="shared" si="64"/>
        <v>3</v>
      </c>
      <c r="Q89" s="106">
        <f t="shared" si="65"/>
        <v>5</v>
      </c>
      <c r="R89" s="106">
        <f t="shared" si="66"/>
        <v>6</v>
      </c>
      <c r="S89" s="111">
        <f t="shared" si="67"/>
        <v>7</v>
      </c>
      <c r="V89" s="110" t="b">
        <f t="shared" si="68"/>
        <v>0</v>
      </c>
      <c r="W89" s="106" t="b">
        <f t="shared" si="69"/>
        <v>0</v>
      </c>
      <c r="X89" s="106" t="b">
        <f t="shared" si="70"/>
        <v>0</v>
      </c>
      <c r="Y89" s="106" t="b">
        <f t="shared" si="71"/>
        <v>0</v>
      </c>
      <c r="Z89" s="106" t="b">
        <f t="shared" si="72"/>
        <v>0</v>
      </c>
      <c r="AA89" s="106" t="b">
        <f t="shared" si="73"/>
        <v>0</v>
      </c>
      <c r="AB89" s="106" t="b">
        <f t="shared" si="74"/>
        <v>0</v>
      </c>
      <c r="AC89" s="106" t="b">
        <f t="shared" si="75"/>
        <v>0</v>
      </c>
      <c r="AD89" s="110" t="b">
        <f t="shared" si="76"/>
        <v>0</v>
      </c>
      <c r="AE89" s="106" t="b">
        <f t="shared" si="77"/>
        <v>0</v>
      </c>
      <c r="AF89" s="106" t="b">
        <f t="shared" si="78"/>
        <v>0</v>
      </c>
      <c r="AG89" s="106" t="b">
        <f t="shared" si="79"/>
        <v>0</v>
      </c>
      <c r="AH89" s="106" t="b">
        <f t="shared" si="80"/>
        <v>0</v>
      </c>
      <c r="AI89" s="106" t="b">
        <f t="shared" si="81"/>
        <v>0</v>
      </c>
      <c r="AJ89" s="106" t="b">
        <f t="shared" si="82"/>
        <v>0</v>
      </c>
      <c r="AK89" s="106" t="b">
        <f t="shared" si="83"/>
        <v>0</v>
      </c>
      <c r="AL89" s="158" t="b">
        <f t="shared" si="87"/>
        <v>0</v>
      </c>
      <c r="AM89" s="155" t="b">
        <f t="shared" si="84"/>
        <v>0</v>
      </c>
      <c r="AN89" s="155" t="b">
        <f t="shared" si="84"/>
        <v>0</v>
      </c>
      <c r="AO89" s="155" t="b">
        <f t="shared" si="84"/>
        <v>0</v>
      </c>
      <c r="AP89" s="155" t="b">
        <f t="shared" si="84"/>
        <v>0</v>
      </c>
      <c r="AQ89" s="155" t="b">
        <f t="shared" si="84"/>
        <v>0</v>
      </c>
      <c r="AR89" s="155" t="b">
        <f t="shared" si="84"/>
        <v>0</v>
      </c>
      <c r="AS89" s="155" t="b">
        <f t="shared" si="84"/>
        <v>0</v>
      </c>
      <c r="AT89" s="158">
        <f t="shared" si="88"/>
        <v>5</v>
      </c>
      <c r="AU89" s="155">
        <f t="shared" si="85"/>
        <v>3</v>
      </c>
      <c r="AV89" s="155">
        <f t="shared" si="85"/>
        <v>6</v>
      </c>
      <c r="AW89" s="155">
        <f t="shared" si="85"/>
        <v>6</v>
      </c>
      <c r="AX89" s="155">
        <f t="shared" si="85"/>
        <v>3</v>
      </c>
      <c r="AY89" s="155">
        <f t="shared" si="85"/>
        <v>5</v>
      </c>
      <c r="AZ89" s="155">
        <f t="shared" si="85"/>
        <v>6</v>
      </c>
      <c r="BA89" s="159">
        <f t="shared" si="85"/>
        <v>7</v>
      </c>
    </row>
    <row r="90" spans="1:53">
      <c r="A90" s="118" t="s">
        <v>131</v>
      </c>
      <c r="B90" s="119"/>
      <c r="C90" s="119">
        <f>L100</f>
        <v>4.2857142857142856</v>
      </c>
      <c r="D90" s="119">
        <f t="shared" ref="D90:J90" si="92">M100</f>
        <v>4.2857142857142856</v>
      </c>
      <c r="E90" s="119">
        <f t="shared" si="92"/>
        <v>5</v>
      </c>
      <c r="F90" s="119">
        <f t="shared" si="92"/>
        <v>5.5714285714285712</v>
      </c>
      <c r="G90" s="119">
        <f t="shared" si="92"/>
        <v>5</v>
      </c>
      <c r="H90" s="119">
        <f t="shared" si="92"/>
        <v>4.8571428571428568</v>
      </c>
      <c r="I90" s="119">
        <f t="shared" si="92"/>
        <v>5.8571428571428568</v>
      </c>
      <c r="J90" s="119">
        <f t="shared" si="92"/>
        <v>6</v>
      </c>
      <c r="L90" s="110">
        <f t="shared" si="60"/>
        <v>5</v>
      </c>
      <c r="M90" s="106">
        <f t="shared" si="61"/>
        <v>6</v>
      </c>
      <c r="N90" s="106">
        <f t="shared" si="62"/>
        <v>5</v>
      </c>
      <c r="O90" s="106">
        <f t="shared" si="63"/>
        <v>6</v>
      </c>
      <c r="P90" s="106">
        <f t="shared" si="64"/>
        <v>6</v>
      </c>
      <c r="Q90" s="106">
        <f t="shared" si="65"/>
        <v>5</v>
      </c>
      <c r="R90" s="106">
        <f t="shared" si="66"/>
        <v>5</v>
      </c>
      <c r="S90" s="111">
        <f t="shared" si="67"/>
        <v>5</v>
      </c>
      <c r="V90" s="110" t="b">
        <f t="shared" si="68"/>
        <v>0</v>
      </c>
      <c r="W90" s="106" t="b">
        <f t="shared" si="69"/>
        <v>0</v>
      </c>
      <c r="X90" s="106" t="b">
        <f t="shared" si="70"/>
        <v>0</v>
      </c>
      <c r="Y90" s="106" t="b">
        <f t="shared" si="71"/>
        <v>0</v>
      </c>
      <c r="Z90" s="106" t="b">
        <f t="shared" si="72"/>
        <v>0</v>
      </c>
      <c r="AA90" s="106" t="b">
        <f t="shared" si="73"/>
        <v>0</v>
      </c>
      <c r="AB90" s="106" t="b">
        <f t="shared" si="74"/>
        <v>0</v>
      </c>
      <c r="AC90" s="106" t="b">
        <f t="shared" si="75"/>
        <v>0</v>
      </c>
      <c r="AD90" s="110" t="b">
        <f t="shared" si="76"/>
        <v>0</v>
      </c>
      <c r="AE90" s="106" t="b">
        <f t="shared" si="77"/>
        <v>0</v>
      </c>
      <c r="AF90" s="106" t="b">
        <f t="shared" si="78"/>
        <v>0</v>
      </c>
      <c r="AG90" s="106" t="b">
        <f t="shared" si="79"/>
        <v>0</v>
      </c>
      <c r="AH90" s="106" t="b">
        <f t="shared" si="80"/>
        <v>0</v>
      </c>
      <c r="AI90" s="106" t="b">
        <f t="shared" si="81"/>
        <v>0</v>
      </c>
      <c r="AJ90" s="106" t="b">
        <f t="shared" si="82"/>
        <v>0</v>
      </c>
      <c r="AK90" s="106" t="b">
        <f t="shared" si="83"/>
        <v>0</v>
      </c>
      <c r="AL90" s="158" t="b">
        <f t="shared" si="87"/>
        <v>0</v>
      </c>
      <c r="AM90" s="155" t="b">
        <f t="shared" si="84"/>
        <v>0</v>
      </c>
      <c r="AN90" s="155" t="b">
        <f t="shared" si="84"/>
        <v>0</v>
      </c>
      <c r="AO90" s="155" t="b">
        <f t="shared" si="84"/>
        <v>0</v>
      </c>
      <c r="AP90" s="155" t="b">
        <f t="shared" si="84"/>
        <v>0</v>
      </c>
      <c r="AQ90" s="155" t="b">
        <f t="shared" si="84"/>
        <v>0</v>
      </c>
      <c r="AR90" s="155" t="b">
        <f t="shared" si="84"/>
        <v>0</v>
      </c>
      <c r="AS90" s="155" t="b">
        <f t="shared" si="84"/>
        <v>0</v>
      </c>
      <c r="AT90" s="158">
        <f t="shared" si="88"/>
        <v>5</v>
      </c>
      <c r="AU90" s="155">
        <f t="shared" si="85"/>
        <v>6</v>
      </c>
      <c r="AV90" s="155">
        <f t="shared" si="85"/>
        <v>5</v>
      </c>
      <c r="AW90" s="155">
        <f t="shared" si="85"/>
        <v>6</v>
      </c>
      <c r="AX90" s="155">
        <f t="shared" si="85"/>
        <v>6</v>
      </c>
      <c r="AY90" s="155">
        <f t="shared" si="85"/>
        <v>5</v>
      </c>
      <c r="AZ90" s="155">
        <f t="shared" si="85"/>
        <v>5</v>
      </c>
      <c r="BA90" s="159">
        <f t="shared" si="85"/>
        <v>5</v>
      </c>
    </row>
    <row r="91" spans="1:53">
      <c r="A91" s="118" t="s">
        <v>132</v>
      </c>
      <c r="B91" s="119"/>
      <c r="C91" s="119">
        <f>L101</f>
        <v>1.2535663410560167</v>
      </c>
      <c r="D91" s="119">
        <f t="shared" ref="D91:J91" si="93">M101</f>
        <v>1.6035674514745457</v>
      </c>
      <c r="E91" s="119">
        <f t="shared" si="93"/>
        <v>1.2649110640673518</v>
      </c>
      <c r="F91" s="119">
        <f t="shared" si="93"/>
        <v>0.78679579246944398</v>
      </c>
      <c r="G91" s="119">
        <f t="shared" si="93"/>
        <v>1.1547005383792515</v>
      </c>
      <c r="H91" s="119">
        <f t="shared" si="93"/>
        <v>0.89973541084243769</v>
      </c>
      <c r="I91" s="119">
        <f t="shared" si="93"/>
        <v>0.37796447300922814</v>
      </c>
      <c r="J91" s="119">
        <f t="shared" si="93"/>
        <v>1.2909944487358056</v>
      </c>
      <c r="L91" s="110">
        <f t="shared" si="60"/>
        <v>3</v>
      </c>
      <c r="M91" s="106">
        <f t="shared" si="61"/>
        <v>2</v>
      </c>
      <c r="N91" s="106">
        <f t="shared" si="62"/>
        <v>4</v>
      </c>
      <c r="O91" s="106">
        <f t="shared" si="63"/>
        <v>4</v>
      </c>
      <c r="P91" s="106">
        <f t="shared" si="64"/>
        <v>5</v>
      </c>
      <c r="Q91" s="106">
        <f t="shared" si="65"/>
        <v>3</v>
      </c>
      <c r="R91" s="106">
        <f t="shared" si="66"/>
        <v>6</v>
      </c>
      <c r="S91" s="111">
        <f t="shared" si="67"/>
        <v>5</v>
      </c>
      <c r="V91" s="110" t="b">
        <f t="shared" si="68"/>
        <v>0</v>
      </c>
      <c r="W91" s="106" t="b">
        <f t="shared" si="69"/>
        <v>0</v>
      </c>
      <c r="X91" s="106" t="b">
        <f t="shared" si="70"/>
        <v>0</v>
      </c>
      <c r="Y91" s="106" t="b">
        <f t="shared" si="71"/>
        <v>0</v>
      </c>
      <c r="Z91" s="106" t="b">
        <f t="shared" si="72"/>
        <v>0</v>
      </c>
      <c r="AA91" s="106" t="b">
        <f t="shared" si="73"/>
        <v>0</v>
      </c>
      <c r="AB91" s="106" t="b">
        <f t="shared" si="74"/>
        <v>0</v>
      </c>
      <c r="AC91" s="106" t="b">
        <f t="shared" si="75"/>
        <v>0</v>
      </c>
      <c r="AD91" s="110" t="b">
        <f t="shared" si="76"/>
        <v>0</v>
      </c>
      <c r="AE91" s="106" t="b">
        <f t="shared" si="77"/>
        <v>0</v>
      </c>
      <c r="AF91" s="106" t="b">
        <f t="shared" si="78"/>
        <v>0</v>
      </c>
      <c r="AG91" s="106" t="b">
        <f t="shared" si="79"/>
        <v>0</v>
      </c>
      <c r="AH91" s="106" t="b">
        <f t="shared" si="80"/>
        <v>0</v>
      </c>
      <c r="AI91" s="106" t="b">
        <f t="shared" si="81"/>
        <v>0</v>
      </c>
      <c r="AJ91" s="106" t="b">
        <f t="shared" si="82"/>
        <v>0</v>
      </c>
      <c r="AK91" s="106" t="b">
        <f t="shared" si="83"/>
        <v>0</v>
      </c>
      <c r="AL91" s="158" t="b">
        <f t="shared" si="87"/>
        <v>0</v>
      </c>
      <c r="AM91" s="155" t="b">
        <f t="shared" si="84"/>
        <v>0</v>
      </c>
      <c r="AN91" s="155" t="b">
        <f t="shared" si="84"/>
        <v>0</v>
      </c>
      <c r="AO91" s="155" t="b">
        <f t="shared" si="84"/>
        <v>0</v>
      </c>
      <c r="AP91" s="155" t="b">
        <f t="shared" si="84"/>
        <v>0</v>
      </c>
      <c r="AQ91" s="155" t="b">
        <f t="shared" si="84"/>
        <v>0</v>
      </c>
      <c r="AR91" s="155" t="b">
        <f t="shared" si="84"/>
        <v>0</v>
      </c>
      <c r="AS91" s="155" t="b">
        <f t="shared" si="84"/>
        <v>0</v>
      </c>
      <c r="AT91" s="158">
        <f t="shared" si="88"/>
        <v>3</v>
      </c>
      <c r="AU91" s="155">
        <f t="shared" si="85"/>
        <v>2</v>
      </c>
      <c r="AV91" s="155">
        <f t="shared" si="85"/>
        <v>4</v>
      </c>
      <c r="AW91" s="155">
        <f t="shared" si="85"/>
        <v>4</v>
      </c>
      <c r="AX91" s="155">
        <f t="shared" si="85"/>
        <v>5</v>
      </c>
      <c r="AY91" s="155">
        <f t="shared" si="85"/>
        <v>3</v>
      </c>
      <c r="AZ91" s="155">
        <f t="shared" si="85"/>
        <v>6</v>
      </c>
      <c r="BA91" s="159">
        <f t="shared" si="85"/>
        <v>5</v>
      </c>
    </row>
    <row r="92" spans="1:53">
      <c r="A92" s="118" t="s">
        <v>109</v>
      </c>
      <c r="B92" s="119"/>
      <c r="C92" s="119">
        <f>C90/7</f>
        <v>0.61224489795918369</v>
      </c>
      <c r="D92" s="119">
        <f t="shared" ref="D92:J92" si="94">D90/7</f>
        <v>0.61224489795918369</v>
      </c>
      <c r="E92" s="119">
        <f t="shared" si="94"/>
        <v>0.7142857142857143</v>
      </c>
      <c r="F92" s="119">
        <f t="shared" si="94"/>
        <v>0.79591836734693877</v>
      </c>
      <c r="G92" s="119">
        <f t="shared" si="94"/>
        <v>0.7142857142857143</v>
      </c>
      <c r="H92" s="119">
        <f t="shared" si="94"/>
        <v>0.69387755102040816</v>
      </c>
      <c r="I92" s="119">
        <f t="shared" si="94"/>
        <v>0.83673469387755095</v>
      </c>
      <c r="J92" s="119">
        <f t="shared" si="94"/>
        <v>0.8571428571428571</v>
      </c>
      <c r="L92" s="110" t="b">
        <f t="shared" si="60"/>
        <v>0</v>
      </c>
      <c r="M92" s="106" t="b">
        <f t="shared" si="61"/>
        <v>0</v>
      </c>
      <c r="N92" s="106" t="b">
        <f t="shared" si="62"/>
        <v>0</v>
      </c>
      <c r="O92" s="106" t="b">
        <f t="shared" si="63"/>
        <v>0</v>
      </c>
      <c r="P92" s="106" t="b">
        <f t="shared" si="64"/>
        <v>0</v>
      </c>
      <c r="Q92" s="106" t="b">
        <f t="shared" si="65"/>
        <v>0</v>
      </c>
      <c r="R92" s="106" t="b">
        <f t="shared" si="66"/>
        <v>0</v>
      </c>
      <c r="S92" s="111" t="b">
        <f t="shared" si="67"/>
        <v>0</v>
      </c>
      <c r="V92" s="110" t="b">
        <f t="shared" si="68"/>
        <v>0</v>
      </c>
      <c r="W92" s="106" t="b">
        <f t="shared" si="69"/>
        <v>0</v>
      </c>
      <c r="X92" s="106" t="b">
        <f t="shared" si="70"/>
        <v>0</v>
      </c>
      <c r="Y92" s="106" t="b">
        <f t="shared" si="71"/>
        <v>0</v>
      </c>
      <c r="Z92" s="106" t="b">
        <f t="shared" si="72"/>
        <v>0</v>
      </c>
      <c r="AA92" s="106" t="b">
        <f t="shared" si="73"/>
        <v>0</v>
      </c>
      <c r="AB92" s="106" t="b">
        <f t="shared" si="74"/>
        <v>0</v>
      </c>
      <c r="AC92" s="106" t="b">
        <f t="shared" si="75"/>
        <v>0</v>
      </c>
      <c r="AD92" s="110" t="b">
        <f t="shared" si="76"/>
        <v>0</v>
      </c>
      <c r="AE92" s="106" t="b">
        <f t="shared" si="77"/>
        <v>0</v>
      </c>
      <c r="AF92" s="106" t="b">
        <f t="shared" si="78"/>
        <v>0</v>
      </c>
      <c r="AG92" s="106" t="b">
        <f t="shared" si="79"/>
        <v>0</v>
      </c>
      <c r="AH92" s="106" t="b">
        <f t="shared" si="80"/>
        <v>0</v>
      </c>
      <c r="AI92" s="106" t="b">
        <f t="shared" si="81"/>
        <v>0</v>
      </c>
      <c r="AJ92" s="106" t="b">
        <f t="shared" si="82"/>
        <v>0</v>
      </c>
      <c r="AK92" s="106" t="b">
        <f t="shared" si="83"/>
        <v>0</v>
      </c>
      <c r="AL92" s="158" t="b">
        <f t="shared" si="87"/>
        <v>0</v>
      </c>
      <c r="AM92" s="155" t="b">
        <f t="shared" si="84"/>
        <v>0</v>
      </c>
      <c r="AN92" s="155" t="b">
        <f t="shared" si="84"/>
        <v>0</v>
      </c>
      <c r="AO92" s="155" t="b">
        <f t="shared" si="84"/>
        <v>0</v>
      </c>
      <c r="AP92" s="155" t="b">
        <f t="shared" si="84"/>
        <v>0</v>
      </c>
      <c r="AQ92" s="155" t="b">
        <f t="shared" si="84"/>
        <v>0</v>
      </c>
      <c r="AR92" s="155" t="b">
        <f t="shared" si="84"/>
        <v>0</v>
      </c>
      <c r="AS92" s="155" t="b">
        <f t="shared" si="84"/>
        <v>0</v>
      </c>
      <c r="AT92" s="158">
        <f t="shared" si="88"/>
        <v>3</v>
      </c>
      <c r="AU92" s="155">
        <f t="shared" si="85"/>
        <v>3</v>
      </c>
      <c r="AV92" s="155">
        <f t="shared" si="85"/>
        <v>5</v>
      </c>
      <c r="AW92" s="155">
        <f t="shared" si="85"/>
        <v>3</v>
      </c>
      <c r="AX92" s="155">
        <f t="shared" si="85"/>
        <v>2</v>
      </c>
      <c r="AY92" s="155" t="str">
        <f t="shared" si="85"/>
        <v>weiß nicht</v>
      </c>
      <c r="AZ92" s="155" t="str">
        <f t="shared" si="85"/>
        <v xml:space="preserve">nicht relevant </v>
      </c>
      <c r="BA92" s="159" t="str">
        <f t="shared" si="85"/>
        <v>nicht relevant</v>
      </c>
    </row>
    <row r="93" spans="1:53">
      <c r="A93" s="118" t="s">
        <v>158</v>
      </c>
      <c r="B93" s="119"/>
      <c r="C93" s="119">
        <f>C92*C$2</f>
        <v>7.6530612244897961E-2</v>
      </c>
      <c r="D93" s="119">
        <f t="shared" ref="D93:J93" si="95">D92*D$2</f>
        <v>2.5510204081632654E-2</v>
      </c>
      <c r="E93" s="119">
        <f t="shared" si="95"/>
        <v>0.14880952380952384</v>
      </c>
      <c r="F93" s="119">
        <f t="shared" si="95"/>
        <v>0.13265306122448978</v>
      </c>
      <c r="G93" s="119">
        <f t="shared" si="95"/>
        <v>0.14880952380952384</v>
      </c>
      <c r="H93" s="119">
        <f t="shared" si="95"/>
        <v>5.7823129251700675E-2</v>
      </c>
      <c r="I93" s="119">
        <f t="shared" si="95"/>
        <v>0.13945578231292516</v>
      </c>
      <c r="J93" s="119">
        <f t="shared" si="95"/>
        <v>7.1428571428571425E-2</v>
      </c>
      <c r="K93" s="119">
        <f>SUM(C93:J93)</f>
        <v>0.80102040816326525</v>
      </c>
      <c r="L93" s="110" t="b">
        <f t="shared" si="60"/>
        <v>0</v>
      </c>
      <c r="M93" s="106" t="b">
        <f t="shared" si="61"/>
        <v>0</v>
      </c>
      <c r="N93" s="106" t="b">
        <f t="shared" si="62"/>
        <v>0</v>
      </c>
      <c r="O93" s="106" t="b">
        <f t="shared" si="63"/>
        <v>0</v>
      </c>
      <c r="P93" s="106" t="b">
        <f t="shared" si="64"/>
        <v>0</v>
      </c>
      <c r="Q93" s="106" t="b">
        <f t="shared" si="65"/>
        <v>0</v>
      </c>
      <c r="R93" s="106" t="b">
        <f t="shared" si="66"/>
        <v>0</v>
      </c>
      <c r="S93" s="111" t="b">
        <f t="shared" si="67"/>
        <v>0</v>
      </c>
      <c r="V93" s="110" t="b">
        <f t="shared" si="68"/>
        <v>0</v>
      </c>
      <c r="W93" s="106" t="b">
        <f t="shared" si="69"/>
        <v>0</v>
      </c>
      <c r="X93" s="106" t="b">
        <f t="shared" si="70"/>
        <v>0</v>
      </c>
      <c r="Y93" s="106" t="b">
        <f t="shared" si="71"/>
        <v>0</v>
      </c>
      <c r="Z93" s="106" t="b">
        <f t="shared" si="72"/>
        <v>0</v>
      </c>
      <c r="AA93" s="106" t="b">
        <f t="shared" si="73"/>
        <v>0</v>
      </c>
      <c r="AB93" s="106" t="b">
        <f t="shared" si="74"/>
        <v>0</v>
      </c>
      <c r="AC93" s="106" t="b">
        <f t="shared" si="75"/>
        <v>0</v>
      </c>
      <c r="AD93" s="110" t="b">
        <f t="shared" si="76"/>
        <v>0</v>
      </c>
      <c r="AE93" s="106" t="b">
        <f t="shared" si="77"/>
        <v>0</v>
      </c>
      <c r="AF93" s="106" t="b">
        <f t="shared" si="78"/>
        <v>0</v>
      </c>
      <c r="AG93" s="106" t="b">
        <f t="shared" si="79"/>
        <v>0</v>
      </c>
      <c r="AH93" s="106" t="b">
        <f t="shared" si="80"/>
        <v>0</v>
      </c>
      <c r="AI93" s="106" t="b">
        <f t="shared" si="81"/>
        <v>0</v>
      </c>
      <c r="AJ93" s="106" t="b">
        <f t="shared" si="82"/>
        <v>0</v>
      </c>
      <c r="AK93" s="106" t="b">
        <f t="shared" si="83"/>
        <v>0</v>
      </c>
      <c r="AL93" s="158" t="b">
        <f t="shared" si="87"/>
        <v>0</v>
      </c>
      <c r="AM93" s="155" t="b">
        <f t="shared" si="84"/>
        <v>0</v>
      </c>
      <c r="AN93" s="155" t="b">
        <f t="shared" si="84"/>
        <v>0</v>
      </c>
      <c r="AO93" s="155" t="b">
        <f t="shared" si="84"/>
        <v>0</v>
      </c>
      <c r="AP93" s="155" t="b">
        <f t="shared" si="84"/>
        <v>0</v>
      </c>
      <c r="AQ93" s="155" t="b">
        <f t="shared" si="84"/>
        <v>0</v>
      </c>
      <c r="AR93" s="155" t="b">
        <f t="shared" si="84"/>
        <v>0</v>
      </c>
      <c r="AS93" s="155" t="b">
        <f t="shared" si="84"/>
        <v>0</v>
      </c>
      <c r="AT93" s="158">
        <f t="shared" si="88"/>
        <v>2</v>
      </c>
      <c r="AU93" s="155">
        <f t="shared" si="85"/>
        <v>2</v>
      </c>
      <c r="AV93" s="155">
        <f t="shared" si="85"/>
        <v>3</v>
      </c>
      <c r="AW93" s="155">
        <f t="shared" si="85"/>
        <v>3</v>
      </c>
      <c r="AX93" s="155">
        <f t="shared" si="85"/>
        <v>2</v>
      </c>
      <c r="AY93" s="155">
        <f t="shared" si="85"/>
        <v>2</v>
      </c>
      <c r="AZ93" s="155">
        <f t="shared" si="85"/>
        <v>4</v>
      </c>
      <c r="BA93" s="159">
        <f t="shared" si="85"/>
        <v>5</v>
      </c>
    </row>
    <row r="94" spans="1:53">
      <c r="A94" s="118" t="s">
        <v>193</v>
      </c>
      <c r="B94" s="119"/>
      <c r="C94" s="119">
        <f>C92*C$3</f>
        <v>7.313722213899676E-2</v>
      </c>
      <c r="D94" s="119">
        <f t="shared" ref="D94:J94" si="96">D92*D$3</f>
        <v>6.1880178384171293E-2</v>
      </c>
      <c r="E94" s="119">
        <f t="shared" si="96"/>
        <v>0.13655521497136403</v>
      </c>
      <c r="F94" s="119">
        <f t="shared" si="96"/>
        <v>7.5412628631350898E-2</v>
      </c>
      <c r="G94" s="119">
        <f t="shared" si="96"/>
        <v>0.12284221989190934</v>
      </c>
      <c r="H94" s="119">
        <f t="shared" si="96"/>
        <v>7.190213069982368E-2</v>
      </c>
      <c r="I94" s="119">
        <f t="shared" si="96"/>
        <v>0.10503477223752289</v>
      </c>
      <c r="J94" s="119">
        <f t="shared" si="96"/>
        <v>7.9211099459546672E-2</v>
      </c>
      <c r="K94" s="119">
        <f>SUM(C94:J94)</f>
        <v>0.72597546641468547</v>
      </c>
      <c r="L94" s="110" t="b">
        <f t="shared" si="60"/>
        <v>0</v>
      </c>
      <c r="M94" s="106" t="b">
        <f t="shared" si="61"/>
        <v>0</v>
      </c>
      <c r="N94" s="106" t="b">
        <f t="shared" si="62"/>
        <v>0</v>
      </c>
      <c r="O94" s="106" t="b">
        <f t="shared" si="63"/>
        <v>0</v>
      </c>
      <c r="P94" s="106" t="b">
        <f t="shared" si="64"/>
        <v>0</v>
      </c>
      <c r="Q94" s="106" t="b">
        <f t="shared" si="65"/>
        <v>0</v>
      </c>
      <c r="R94" s="106" t="b">
        <f t="shared" si="66"/>
        <v>0</v>
      </c>
      <c r="S94" s="111" t="b">
        <f t="shared" si="67"/>
        <v>0</v>
      </c>
      <c r="V94" s="110">
        <f t="shared" si="68"/>
        <v>5</v>
      </c>
      <c r="W94" s="106">
        <f t="shared" si="69"/>
        <v>3</v>
      </c>
      <c r="X94" s="106">
        <f t="shared" si="70"/>
        <v>5</v>
      </c>
      <c r="Y94" s="106">
        <f t="shared" si="71"/>
        <v>6</v>
      </c>
      <c r="Z94" s="106">
        <f t="shared" si="72"/>
        <v>3</v>
      </c>
      <c r="AA94" s="106">
        <f t="shared" si="73"/>
        <v>3</v>
      </c>
      <c r="AB94" s="106">
        <f t="shared" si="74"/>
        <v>4</v>
      </c>
      <c r="AC94" s="106">
        <f t="shared" si="75"/>
        <v>6</v>
      </c>
      <c r="AD94" s="110" t="b">
        <f t="shared" si="76"/>
        <v>0</v>
      </c>
      <c r="AE94" s="106" t="b">
        <f t="shared" si="77"/>
        <v>0</v>
      </c>
      <c r="AF94" s="106" t="b">
        <f t="shared" si="78"/>
        <v>0</v>
      </c>
      <c r="AG94" s="106" t="b">
        <f t="shared" si="79"/>
        <v>0</v>
      </c>
      <c r="AH94" s="106" t="b">
        <f t="shared" si="80"/>
        <v>0</v>
      </c>
      <c r="AI94" s="106" t="b">
        <f t="shared" si="81"/>
        <v>0</v>
      </c>
      <c r="AJ94" s="106" t="b">
        <f t="shared" si="82"/>
        <v>0</v>
      </c>
      <c r="AK94" s="106" t="b">
        <f t="shared" si="83"/>
        <v>0</v>
      </c>
      <c r="AL94" s="158" t="b">
        <f t="shared" si="87"/>
        <v>0</v>
      </c>
      <c r="AM94" s="155" t="b">
        <f t="shared" si="84"/>
        <v>0</v>
      </c>
      <c r="AN94" s="155" t="b">
        <f t="shared" si="84"/>
        <v>0</v>
      </c>
      <c r="AO94" s="155" t="b">
        <f t="shared" si="84"/>
        <v>0</v>
      </c>
      <c r="AP94" s="155" t="b">
        <f t="shared" si="84"/>
        <v>0</v>
      </c>
      <c r="AQ94" s="155" t="b">
        <f t="shared" si="84"/>
        <v>0</v>
      </c>
      <c r="AR94" s="155" t="b">
        <f t="shared" si="84"/>
        <v>0</v>
      </c>
      <c r="AS94" s="155" t="b">
        <f t="shared" si="84"/>
        <v>0</v>
      </c>
      <c r="AT94" s="158">
        <f t="shared" si="88"/>
        <v>5</v>
      </c>
      <c r="AU94" s="155">
        <f t="shared" si="85"/>
        <v>3</v>
      </c>
      <c r="AV94" s="155">
        <f t="shared" si="85"/>
        <v>5</v>
      </c>
      <c r="AW94" s="155">
        <f t="shared" si="85"/>
        <v>6</v>
      </c>
      <c r="AX94" s="155">
        <f t="shared" si="85"/>
        <v>3</v>
      </c>
      <c r="AY94" s="155">
        <f t="shared" si="85"/>
        <v>3</v>
      </c>
      <c r="AZ94" s="155">
        <f t="shared" si="85"/>
        <v>4</v>
      </c>
      <c r="BA94" s="159">
        <f t="shared" si="85"/>
        <v>6</v>
      </c>
    </row>
    <row r="95" spans="1:53">
      <c r="A95" s="22" t="s">
        <v>110</v>
      </c>
      <c r="B95" s="3"/>
      <c r="C95" s="3">
        <f>K93</f>
        <v>0.80102040816326525</v>
      </c>
      <c r="L95" s="110" t="b">
        <f t="shared" si="60"/>
        <v>0</v>
      </c>
      <c r="M95" s="106" t="b">
        <f t="shared" si="61"/>
        <v>0</v>
      </c>
      <c r="N95" s="106" t="b">
        <f t="shared" si="62"/>
        <v>0</v>
      </c>
      <c r="O95" s="106" t="b">
        <f t="shared" si="63"/>
        <v>0</v>
      </c>
      <c r="P95" s="106" t="b">
        <f t="shared" si="64"/>
        <v>0</v>
      </c>
      <c r="Q95" s="106" t="b">
        <f t="shared" si="65"/>
        <v>0</v>
      </c>
      <c r="R95" s="106" t="b">
        <f t="shared" si="66"/>
        <v>0</v>
      </c>
      <c r="S95" s="111" t="b">
        <f t="shared" si="67"/>
        <v>0</v>
      </c>
      <c r="V95" s="110" t="b">
        <f t="shared" si="68"/>
        <v>0</v>
      </c>
      <c r="W95" s="106" t="b">
        <f t="shared" si="69"/>
        <v>0</v>
      </c>
      <c r="X95" s="106" t="b">
        <f t="shared" si="70"/>
        <v>0</v>
      </c>
      <c r="Y95" s="106" t="b">
        <f t="shared" si="71"/>
        <v>0</v>
      </c>
      <c r="Z95" s="106" t="b">
        <f t="shared" si="72"/>
        <v>0</v>
      </c>
      <c r="AA95" s="106" t="b">
        <f t="shared" si="73"/>
        <v>0</v>
      </c>
      <c r="AB95" s="106" t="b">
        <f t="shared" si="74"/>
        <v>0</v>
      </c>
      <c r="AC95" s="106" t="b">
        <f t="shared" si="75"/>
        <v>0</v>
      </c>
      <c r="AD95" s="110" t="b">
        <f t="shared" si="76"/>
        <v>0</v>
      </c>
      <c r="AE95" s="106" t="b">
        <f t="shared" si="77"/>
        <v>0</v>
      </c>
      <c r="AF95" s="106" t="b">
        <f t="shared" si="78"/>
        <v>0</v>
      </c>
      <c r="AG95" s="106" t="b">
        <f t="shared" si="79"/>
        <v>0</v>
      </c>
      <c r="AH95" s="106" t="b">
        <f t="shared" si="80"/>
        <v>0</v>
      </c>
      <c r="AI95" s="106" t="b">
        <f t="shared" si="81"/>
        <v>0</v>
      </c>
      <c r="AJ95" s="106" t="b">
        <f t="shared" si="82"/>
        <v>0</v>
      </c>
      <c r="AK95" s="106" t="b">
        <f t="shared" si="83"/>
        <v>0</v>
      </c>
      <c r="AL95" s="158" t="b">
        <f t="shared" si="87"/>
        <v>0</v>
      </c>
      <c r="AM95" s="155" t="b">
        <f t="shared" si="84"/>
        <v>0</v>
      </c>
      <c r="AN95" s="155" t="b">
        <f t="shared" si="84"/>
        <v>0</v>
      </c>
      <c r="AO95" s="155" t="b">
        <f t="shared" si="84"/>
        <v>0</v>
      </c>
      <c r="AP95" s="155" t="b">
        <f t="shared" si="84"/>
        <v>0</v>
      </c>
      <c r="AQ95" s="155" t="b">
        <f t="shared" si="84"/>
        <v>0</v>
      </c>
      <c r="AR95" s="155" t="b">
        <f t="shared" si="84"/>
        <v>0</v>
      </c>
      <c r="AS95" s="155" t="b">
        <f t="shared" si="84"/>
        <v>0</v>
      </c>
      <c r="AT95" s="158">
        <f t="shared" si="88"/>
        <v>5</v>
      </c>
      <c r="AU95" s="155">
        <f t="shared" si="85"/>
        <v>5</v>
      </c>
      <c r="AV95" s="155" t="str">
        <f t="shared" si="85"/>
        <v>weiß nicht</v>
      </c>
      <c r="AW95" s="155">
        <f t="shared" si="85"/>
        <v>5</v>
      </c>
      <c r="AX95" s="155" t="str">
        <f t="shared" si="85"/>
        <v>weiß nicht</v>
      </c>
      <c r="AY95" s="155" t="str">
        <f t="shared" si="85"/>
        <v>weiß nicht</v>
      </c>
      <c r="AZ95" s="155" t="str">
        <f t="shared" si="85"/>
        <v>weiß nicht</v>
      </c>
      <c r="BA95" s="159" t="str">
        <f t="shared" si="85"/>
        <v>weiß nicht</v>
      </c>
    </row>
    <row r="96" spans="1:53">
      <c r="A96" s="87" t="s">
        <v>135</v>
      </c>
      <c r="B96" s="88"/>
      <c r="C96" s="88">
        <f>K94</f>
        <v>0.72597546641468547</v>
      </c>
      <c r="L96" s="110">
        <f t="shared" si="60"/>
        <v>3</v>
      </c>
      <c r="M96" s="106">
        <f t="shared" si="61"/>
        <v>5</v>
      </c>
      <c r="N96" s="106">
        <f t="shared" si="62"/>
        <v>6</v>
      </c>
      <c r="O96" s="106">
        <f t="shared" si="63"/>
        <v>6</v>
      </c>
      <c r="P96" s="106">
        <f t="shared" si="64"/>
        <v>6</v>
      </c>
      <c r="Q96" s="106">
        <f t="shared" si="65"/>
        <v>6</v>
      </c>
      <c r="R96" s="106">
        <f t="shared" si="66"/>
        <v>6</v>
      </c>
      <c r="S96" s="111">
        <f t="shared" si="67"/>
        <v>7</v>
      </c>
      <c r="V96" s="110" t="b">
        <f t="shared" si="68"/>
        <v>0</v>
      </c>
      <c r="W96" s="106" t="b">
        <f t="shared" si="69"/>
        <v>0</v>
      </c>
      <c r="X96" s="106" t="b">
        <f t="shared" si="70"/>
        <v>0</v>
      </c>
      <c r="Y96" s="106" t="b">
        <f t="shared" si="71"/>
        <v>0</v>
      </c>
      <c r="Z96" s="106" t="b">
        <f t="shared" si="72"/>
        <v>0</v>
      </c>
      <c r="AA96" s="106" t="b">
        <f t="shared" si="73"/>
        <v>0</v>
      </c>
      <c r="AB96" s="106" t="b">
        <f t="shared" si="74"/>
        <v>0</v>
      </c>
      <c r="AC96" s="106" t="b">
        <f t="shared" si="75"/>
        <v>0</v>
      </c>
      <c r="AD96" s="110" t="b">
        <f t="shared" si="76"/>
        <v>0</v>
      </c>
      <c r="AE96" s="106" t="b">
        <f t="shared" si="77"/>
        <v>0</v>
      </c>
      <c r="AF96" s="106" t="b">
        <f t="shared" si="78"/>
        <v>0</v>
      </c>
      <c r="AG96" s="106" t="b">
        <f t="shared" si="79"/>
        <v>0</v>
      </c>
      <c r="AH96" s="106" t="b">
        <f t="shared" si="80"/>
        <v>0</v>
      </c>
      <c r="AI96" s="106" t="b">
        <f t="shared" si="81"/>
        <v>0</v>
      </c>
      <c r="AJ96" s="106" t="b">
        <f t="shared" si="82"/>
        <v>0</v>
      </c>
      <c r="AK96" s="106" t="b">
        <f t="shared" si="83"/>
        <v>0</v>
      </c>
      <c r="AL96" s="158" t="b">
        <f t="shared" si="87"/>
        <v>0</v>
      </c>
      <c r="AM96" s="155" t="b">
        <f t="shared" si="84"/>
        <v>0</v>
      </c>
      <c r="AN96" s="155" t="b">
        <f t="shared" si="84"/>
        <v>0</v>
      </c>
      <c r="AO96" s="155" t="b">
        <f t="shared" si="84"/>
        <v>0</v>
      </c>
      <c r="AP96" s="155" t="b">
        <f t="shared" si="84"/>
        <v>0</v>
      </c>
      <c r="AQ96" s="155" t="b">
        <f t="shared" si="84"/>
        <v>0</v>
      </c>
      <c r="AR96" s="155" t="b">
        <f t="shared" si="84"/>
        <v>0</v>
      </c>
      <c r="AS96" s="155" t="b">
        <f t="shared" si="84"/>
        <v>0</v>
      </c>
      <c r="AT96" s="158">
        <f t="shared" si="88"/>
        <v>3</v>
      </c>
      <c r="AU96" s="155">
        <f t="shared" si="85"/>
        <v>5</v>
      </c>
      <c r="AV96" s="155">
        <f t="shared" si="85"/>
        <v>6</v>
      </c>
      <c r="AW96" s="155">
        <f t="shared" si="85"/>
        <v>6</v>
      </c>
      <c r="AX96" s="155">
        <f t="shared" si="85"/>
        <v>6</v>
      </c>
      <c r="AY96" s="155">
        <f t="shared" si="85"/>
        <v>6</v>
      </c>
      <c r="AZ96" s="155">
        <f t="shared" si="85"/>
        <v>6</v>
      </c>
      <c r="BA96" s="159">
        <f t="shared" si="85"/>
        <v>7</v>
      </c>
    </row>
    <row r="97" spans="1:53">
      <c r="A97" s="123" t="s">
        <v>130</v>
      </c>
      <c r="B97" s="124"/>
      <c r="L97" s="110" t="b">
        <f t="shared" si="60"/>
        <v>0</v>
      </c>
      <c r="M97" s="106" t="b">
        <f t="shared" si="61"/>
        <v>0</v>
      </c>
      <c r="N97" s="106" t="b">
        <f t="shared" si="62"/>
        <v>0</v>
      </c>
      <c r="O97" s="106" t="b">
        <f t="shared" si="63"/>
        <v>0</v>
      </c>
      <c r="P97" s="106" t="b">
        <f t="shared" si="64"/>
        <v>0</v>
      </c>
      <c r="Q97" s="106" t="b">
        <f t="shared" si="65"/>
        <v>0</v>
      </c>
      <c r="R97" s="106" t="b">
        <f t="shared" si="66"/>
        <v>0</v>
      </c>
      <c r="S97" s="111" t="b">
        <f t="shared" si="67"/>
        <v>0</v>
      </c>
      <c r="V97" s="110" t="b">
        <f t="shared" si="68"/>
        <v>0</v>
      </c>
      <c r="W97" s="106" t="b">
        <f t="shared" si="69"/>
        <v>0</v>
      </c>
      <c r="X97" s="106" t="b">
        <f t="shared" si="70"/>
        <v>0</v>
      </c>
      <c r="Y97" s="106" t="b">
        <f t="shared" si="71"/>
        <v>0</v>
      </c>
      <c r="Z97" s="106" t="b">
        <f t="shared" si="72"/>
        <v>0</v>
      </c>
      <c r="AA97" s="106" t="b">
        <f t="shared" si="73"/>
        <v>0</v>
      </c>
      <c r="AB97" s="106" t="b">
        <f t="shared" si="74"/>
        <v>0</v>
      </c>
      <c r="AC97" s="106" t="b">
        <f t="shared" si="75"/>
        <v>0</v>
      </c>
      <c r="AD97" s="110" t="b">
        <f t="shared" si="76"/>
        <v>0</v>
      </c>
      <c r="AE97" s="106" t="b">
        <f t="shared" si="77"/>
        <v>0</v>
      </c>
      <c r="AF97" s="106" t="b">
        <f t="shared" si="78"/>
        <v>0</v>
      </c>
      <c r="AG97" s="106" t="b">
        <f t="shared" si="79"/>
        <v>0</v>
      </c>
      <c r="AH97" s="106" t="b">
        <f t="shared" si="80"/>
        <v>0</v>
      </c>
      <c r="AI97" s="106" t="b">
        <f t="shared" si="81"/>
        <v>0</v>
      </c>
      <c r="AJ97" s="106" t="b">
        <f t="shared" si="82"/>
        <v>0</v>
      </c>
      <c r="AK97" s="106" t="b">
        <f t="shared" si="83"/>
        <v>0</v>
      </c>
      <c r="AL97" s="158" t="b">
        <f t="shared" si="87"/>
        <v>0</v>
      </c>
      <c r="AM97" s="155" t="b">
        <f t="shared" si="84"/>
        <v>0</v>
      </c>
      <c r="AN97" s="155" t="b">
        <f t="shared" si="84"/>
        <v>0</v>
      </c>
      <c r="AO97" s="155" t="b">
        <f t="shared" si="84"/>
        <v>0</v>
      </c>
      <c r="AP97" s="155" t="b">
        <f t="shared" si="84"/>
        <v>0</v>
      </c>
      <c r="AQ97" s="155" t="b">
        <f t="shared" si="84"/>
        <v>0</v>
      </c>
      <c r="AR97" s="155" t="b">
        <f t="shared" si="84"/>
        <v>0</v>
      </c>
      <c r="AS97" s="155" t="b">
        <f t="shared" si="84"/>
        <v>0</v>
      </c>
      <c r="AT97" s="158">
        <f t="shared" si="88"/>
        <v>4</v>
      </c>
      <c r="AU97" s="155">
        <f t="shared" si="85"/>
        <v>6</v>
      </c>
      <c r="AV97" s="155">
        <f t="shared" si="85"/>
        <v>5</v>
      </c>
      <c r="AW97" s="155">
        <f t="shared" si="85"/>
        <v>6</v>
      </c>
      <c r="AX97" s="155">
        <f t="shared" si="85"/>
        <v>4</v>
      </c>
      <c r="AY97" s="155">
        <f t="shared" si="85"/>
        <v>5</v>
      </c>
      <c r="AZ97" s="155">
        <f t="shared" si="85"/>
        <v>6</v>
      </c>
      <c r="BA97" s="159">
        <f t="shared" si="85"/>
        <v>2</v>
      </c>
    </row>
    <row r="98" spans="1:53">
      <c r="A98" s="125" t="s">
        <v>131</v>
      </c>
      <c r="B98" s="126"/>
      <c r="C98" s="126">
        <f>V103</f>
        <v>4.75</v>
      </c>
      <c r="D98" s="126">
        <f t="shared" ref="D98:J98" si="97">W103</f>
        <v>4</v>
      </c>
      <c r="E98" s="126">
        <f t="shared" si="97"/>
        <v>3.75</v>
      </c>
      <c r="F98" s="126">
        <f t="shared" si="97"/>
        <v>4.75</v>
      </c>
      <c r="G98" s="126">
        <f t="shared" si="97"/>
        <v>4</v>
      </c>
      <c r="H98" s="126">
        <f t="shared" si="97"/>
        <v>4.25</v>
      </c>
      <c r="I98" s="126">
        <f t="shared" si="97"/>
        <v>4.75</v>
      </c>
      <c r="J98" s="126">
        <f t="shared" si="97"/>
        <v>5.25</v>
      </c>
      <c r="L98" s="110">
        <f t="shared" si="60"/>
        <v>3</v>
      </c>
      <c r="M98" s="106">
        <f t="shared" si="61"/>
        <v>3</v>
      </c>
      <c r="N98" s="106">
        <f t="shared" si="62"/>
        <v>6</v>
      </c>
      <c r="O98" s="106">
        <f t="shared" si="63"/>
        <v>6</v>
      </c>
      <c r="P98" s="106">
        <f t="shared" si="64"/>
        <v>6</v>
      </c>
      <c r="Q98" s="106">
        <f t="shared" si="65"/>
        <v>5</v>
      </c>
      <c r="R98" s="106">
        <f t="shared" si="66"/>
        <v>6</v>
      </c>
      <c r="S98" s="111">
        <f t="shared" si="67"/>
        <v>7</v>
      </c>
      <c r="V98" s="110" t="b">
        <f t="shared" si="68"/>
        <v>0</v>
      </c>
      <c r="W98" s="106" t="b">
        <f t="shared" si="69"/>
        <v>0</v>
      </c>
      <c r="X98" s="106" t="b">
        <f t="shared" si="70"/>
        <v>0</v>
      </c>
      <c r="Y98" s="106" t="b">
        <f t="shared" si="71"/>
        <v>0</v>
      </c>
      <c r="Z98" s="106" t="b">
        <f t="shared" si="72"/>
        <v>0</v>
      </c>
      <c r="AA98" s="106" t="b">
        <f t="shared" si="73"/>
        <v>0</v>
      </c>
      <c r="AB98" s="106" t="b">
        <f t="shared" si="74"/>
        <v>0</v>
      </c>
      <c r="AC98" s="106" t="b">
        <f t="shared" si="75"/>
        <v>0</v>
      </c>
      <c r="AD98" s="110" t="b">
        <f t="shared" si="76"/>
        <v>0</v>
      </c>
      <c r="AE98" s="106" t="b">
        <f t="shared" si="77"/>
        <v>0</v>
      </c>
      <c r="AF98" s="106" t="b">
        <f t="shared" si="78"/>
        <v>0</v>
      </c>
      <c r="AG98" s="106" t="b">
        <f t="shared" si="79"/>
        <v>0</v>
      </c>
      <c r="AH98" s="106" t="b">
        <f t="shared" si="80"/>
        <v>0</v>
      </c>
      <c r="AI98" s="106" t="b">
        <f t="shared" si="81"/>
        <v>0</v>
      </c>
      <c r="AJ98" s="106" t="b">
        <f t="shared" si="82"/>
        <v>0</v>
      </c>
      <c r="AK98" s="106" t="b">
        <f t="shared" si="83"/>
        <v>0</v>
      </c>
      <c r="AL98" s="158" t="b">
        <f t="shared" si="87"/>
        <v>0</v>
      </c>
      <c r="AM98" s="155" t="b">
        <f t="shared" ref="AM98:AM99" si="98">IF(AND($AL80,D80)=TRUE,D80)</f>
        <v>0</v>
      </c>
      <c r="AN98" s="155" t="b">
        <f t="shared" ref="AN98:AN99" si="99">IF(AND($AL80,E80)=TRUE,E80)</f>
        <v>0</v>
      </c>
      <c r="AO98" s="155" t="b">
        <f t="shared" ref="AO98:AO99" si="100">IF(AND($AL80,F80)=TRUE,F80)</f>
        <v>0</v>
      </c>
      <c r="AP98" s="155" t="b">
        <f t="shared" ref="AP98:AP99" si="101">IF(AND($AL80,G80)=TRUE,G80)</f>
        <v>0</v>
      </c>
      <c r="AQ98" s="155" t="b">
        <f t="shared" ref="AQ98:AQ99" si="102">IF(AND($AL80,H80)=TRUE,H80)</f>
        <v>0</v>
      </c>
      <c r="AR98" s="155" t="b">
        <f t="shared" ref="AR98:AR99" si="103">IF(AND($AL80,I80)=TRUE,I80)</f>
        <v>0</v>
      </c>
      <c r="AS98" s="155" t="b">
        <f t="shared" ref="AS98:AS99" si="104">IF(AND($AL80,J80)=TRUE,J80)</f>
        <v>0</v>
      </c>
      <c r="AT98" s="158">
        <f t="shared" si="88"/>
        <v>3</v>
      </c>
      <c r="AU98" s="155">
        <f t="shared" ref="AU98:AU99" si="105">IF(AND($AT80,D80)=TRUE,D80)</f>
        <v>3</v>
      </c>
      <c r="AV98" s="155">
        <f t="shared" ref="AV98:AV99" si="106">IF(AND($AT80,E80)=TRUE,E80)</f>
        <v>6</v>
      </c>
      <c r="AW98" s="155">
        <f t="shared" ref="AW98:AW99" si="107">IF(AND($AT80,F80)=TRUE,F80)</f>
        <v>6</v>
      </c>
      <c r="AX98" s="155">
        <f t="shared" ref="AX98:AX99" si="108">IF(AND($AT80,G80)=TRUE,G80)</f>
        <v>6</v>
      </c>
      <c r="AY98" s="155">
        <f t="shared" ref="AY98:AY99" si="109">IF(AND($AT80,H80)=TRUE,H80)</f>
        <v>5</v>
      </c>
      <c r="AZ98" s="155">
        <f t="shared" ref="AZ98:AZ99" si="110">IF(AND($AT80,I80)=TRUE,I80)</f>
        <v>6</v>
      </c>
      <c r="BA98" s="159">
        <f t="shared" ref="BA98:BA99" si="111">IF(AND($AT80,J80)=TRUE,J80)</f>
        <v>7</v>
      </c>
    </row>
    <row r="99" spans="1:53" ht="15" thickBot="1">
      <c r="A99" s="125" t="s">
        <v>132</v>
      </c>
      <c r="B99" s="126"/>
      <c r="C99" s="126">
        <f>V104</f>
        <v>1.5833333333333333</v>
      </c>
      <c r="D99" s="126">
        <f t="shared" ref="D99:J99" si="112">W104</f>
        <v>1.3333333333333333</v>
      </c>
      <c r="E99" s="126">
        <f t="shared" si="112"/>
        <v>2.25</v>
      </c>
      <c r="F99" s="126">
        <f t="shared" si="112"/>
        <v>3.5833333333333335</v>
      </c>
      <c r="G99" s="126">
        <f t="shared" si="112"/>
        <v>1.3333333333333333</v>
      </c>
      <c r="H99" s="126">
        <f t="shared" si="112"/>
        <v>2.25</v>
      </c>
      <c r="I99" s="126">
        <f t="shared" si="112"/>
        <v>0.91666666666666663</v>
      </c>
      <c r="J99" s="126">
        <f t="shared" si="112"/>
        <v>0.91666666666666663</v>
      </c>
      <c r="L99" s="112" t="b">
        <f t="shared" si="60"/>
        <v>0</v>
      </c>
      <c r="M99" s="113" t="b">
        <f t="shared" si="61"/>
        <v>0</v>
      </c>
      <c r="N99" s="113" t="b">
        <f t="shared" si="62"/>
        <v>0</v>
      </c>
      <c r="O99" s="113" t="b">
        <f t="shared" si="63"/>
        <v>0</v>
      </c>
      <c r="P99" s="113" t="b">
        <f t="shared" si="64"/>
        <v>0</v>
      </c>
      <c r="Q99" s="113" t="b">
        <f t="shared" si="65"/>
        <v>0</v>
      </c>
      <c r="R99" s="113" t="b">
        <f t="shared" si="66"/>
        <v>0</v>
      </c>
      <c r="S99" s="114" t="b">
        <f t="shared" si="67"/>
        <v>0</v>
      </c>
      <c r="V99" s="112" t="b">
        <f t="shared" si="68"/>
        <v>0</v>
      </c>
      <c r="W99" s="113" t="b">
        <f t="shared" si="69"/>
        <v>0</v>
      </c>
      <c r="X99" s="113" t="b">
        <f t="shared" si="70"/>
        <v>0</v>
      </c>
      <c r="Y99" s="113" t="b">
        <f t="shared" si="71"/>
        <v>0</v>
      </c>
      <c r="Z99" s="113" t="b">
        <f t="shared" si="72"/>
        <v>0</v>
      </c>
      <c r="AA99" s="113" t="b">
        <f t="shared" si="73"/>
        <v>0</v>
      </c>
      <c r="AB99" s="113" t="b">
        <f t="shared" si="74"/>
        <v>0</v>
      </c>
      <c r="AC99" s="113" t="b">
        <f t="shared" si="75"/>
        <v>0</v>
      </c>
      <c r="AD99" s="112" t="b">
        <f t="shared" si="76"/>
        <v>0</v>
      </c>
      <c r="AE99" s="113" t="b">
        <f t="shared" si="77"/>
        <v>0</v>
      </c>
      <c r="AF99" s="113" t="b">
        <f t="shared" si="78"/>
        <v>0</v>
      </c>
      <c r="AG99" s="113" t="b">
        <f t="shared" si="79"/>
        <v>0</v>
      </c>
      <c r="AH99" s="113" t="b">
        <f t="shared" si="80"/>
        <v>0</v>
      </c>
      <c r="AI99" s="113" t="b">
        <f t="shared" si="81"/>
        <v>0</v>
      </c>
      <c r="AJ99" s="113" t="b">
        <f t="shared" si="82"/>
        <v>0</v>
      </c>
      <c r="AK99" s="113" t="b">
        <f t="shared" si="83"/>
        <v>0</v>
      </c>
      <c r="AL99" s="160" t="b">
        <f t="shared" si="87"/>
        <v>0</v>
      </c>
      <c r="AM99" s="161" t="b">
        <f t="shared" si="98"/>
        <v>0</v>
      </c>
      <c r="AN99" s="161" t="b">
        <f t="shared" si="99"/>
        <v>0</v>
      </c>
      <c r="AO99" s="161" t="b">
        <f t="shared" si="100"/>
        <v>0</v>
      </c>
      <c r="AP99" s="161" t="b">
        <f t="shared" si="101"/>
        <v>0</v>
      </c>
      <c r="AQ99" s="161" t="b">
        <f t="shared" si="102"/>
        <v>0</v>
      </c>
      <c r="AR99" s="161" t="b">
        <f t="shared" si="103"/>
        <v>0</v>
      </c>
      <c r="AS99" s="161" t="b">
        <f t="shared" si="104"/>
        <v>0</v>
      </c>
      <c r="AT99" s="160">
        <f t="shared" si="88"/>
        <v>5</v>
      </c>
      <c r="AU99" s="161">
        <f t="shared" si="105"/>
        <v>5</v>
      </c>
      <c r="AV99" s="161">
        <f t="shared" si="106"/>
        <v>4</v>
      </c>
      <c r="AW99" s="161">
        <f t="shared" si="107"/>
        <v>3</v>
      </c>
      <c r="AX99" s="161">
        <f t="shared" si="108"/>
        <v>5</v>
      </c>
      <c r="AY99" s="161" t="str">
        <f t="shared" si="109"/>
        <v>nicht relevant</v>
      </c>
      <c r="AZ99" s="161" t="str">
        <f t="shared" si="110"/>
        <v>nicht relevant</v>
      </c>
      <c r="BA99" s="162" t="str">
        <f t="shared" si="111"/>
        <v>nicht relevant</v>
      </c>
    </row>
    <row r="100" spans="1:53" ht="15" thickBot="1">
      <c r="A100" s="125" t="s">
        <v>109</v>
      </c>
      <c r="B100" s="126"/>
      <c r="C100" s="126">
        <f>C98/7</f>
        <v>0.6785714285714286</v>
      </c>
      <c r="D100" s="126">
        <f t="shared" ref="D100:J100" si="113">D98/7</f>
        <v>0.5714285714285714</v>
      </c>
      <c r="E100" s="126">
        <f t="shared" si="113"/>
        <v>0.5357142857142857</v>
      </c>
      <c r="F100" s="126">
        <f t="shared" si="113"/>
        <v>0.6785714285714286</v>
      </c>
      <c r="G100" s="126">
        <f t="shared" si="113"/>
        <v>0.5714285714285714</v>
      </c>
      <c r="H100" s="126">
        <f t="shared" si="113"/>
        <v>0.6071428571428571</v>
      </c>
      <c r="I100" s="126">
        <f t="shared" si="113"/>
        <v>0.6785714285714286</v>
      </c>
      <c r="J100" s="126">
        <f t="shared" si="113"/>
        <v>0.75</v>
      </c>
      <c r="L100" s="129">
        <f>AVERAGE(L82:L99)</f>
        <v>4.2857142857142856</v>
      </c>
      <c r="M100" s="129">
        <f t="shared" ref="M100:S100" si="114">AVERAGE(M82:M99)</f>
        <v>4.2857142857142856</v>
      </c>
      <c r="N100" s="129">
        <f t="shared" si="114"/>
        <v>5</v>
      </c>
      <c r="O100" s="129">
        <f t="shared" si="114"/>
        <v>5.5714285714285712</v>
      </c>
      <c r="P100" s="129">
        <f t="shared" si="114"/>
        <v>5</v>
      </c>
      <c r="Q100" s="129">
        <f t="shared" si="114"/>
        <v>4.8571428571428568</v>
      </c>
      <c r="R100" s="129">
        <f t="shared" si="114"/>
        <v>5.8571428571428568</v>
      </c>
      <c r="S100" s="129">
        <f t="shared" si="114"/>
        <v>6</v>
      </c>
      <c r="V100" s="115">
        <f>AVERAGE(V82:V99)</f>
        <v>4.666666666666667</v>
      </c>
      <c r="W100" s="115">
        <f t="shared" ref="W100:AD100" si="115">AVERAGE(W82:W99)</f>
        <v>4.333333333333333</v>
      </c>
      <c r="X100" s="115">
        <f t="shared" si="115"/>
        <v>3.3333333333333335</v>
      </c>
      <c r="Y100" s="115">
        <f t="shared" si="115"/>
        <v>4.333333333333333</v>
      </c>
      <c r="Z100" s="115">
        <f t="shared" si="115"/>
        <v>3.6666666666666665</v>
      </c>
      <c r="AA100" s="115">
        <f t="shared" si="115"/>
        <v>3.6666666666666665</v>
      </c>
      <c r="AB100" s="115">
        <f t="shared" si="115"/>
        <v>4.666666666666667</v>
      </c>
      <c r="AC100" s="115">
        <f t="shared" si="115"/>
        <v>5</v>
      </c>
      <c r="AD100" s="105">
        <f t="shared" si="115"/>
        <v>5</v>
      </c>
      <c r="AE100" s="105">
        <f t="shared" ref="AE100" si="116">AVERAGE(AE82:AE99)</f>
        <v>3</v>
      </c>
      <c r="AF100" s="105">
        <f t="shared" ref="AF100" si="117">AVERAGE(AF82:AF99)</f>
        <v>5</v>
      </c>
      <c r="AG100" s="105">
        <f t="shared" ref="AG100" si="118">AVERAGE(AG82:AG99)</f>
        <v>6</v>
      </c>
      <c r="AH100" s="105">
        <f t="shared" ref="AH100" si="119">AVERAGE(AH82:AH99)</f>
        <v>5</v>
      </c>
      <c r="AI100" s="105">
        <f t="shared" ref="AI100" si="120">AVERAGE(AI82:AI99)</f>
        <v>6</v>
      </c>
      <c r="AJ100" s="105">
        <f t="shared" ref="AJ100" si="121">AVERAGE(AJ82:AJ99)</f>
        <v>5</v>
      </c>
      <c r="AK100" s="105">
        <f t="shared" ref="AK100" si="122">AVERAGE(AK82:AK99)</f>
        <v>6</v>
      </c>
      <c r="AL100" s="165">
        <f t="shared" ref="AL100" si="123">AVERAGE(AL82:AL99)</f>
        <v>5</v>
      </c>
      <c r="AM100" s="165">
        <f t="shared" ref="AM100" si="124">AVERAGE(AM82:AM99)</f>
        <v>5.25</v>
      </c>
      <c r="AN100" s="165">
        <f t="shared" ref="AN100" si="125">AVERAGE(AN82:AN99)</f>
        <v>4.666666666666667</v>
      </c>
      <c r="AO100" s="165">
        <f t="shared" ref="AO100" si="126">AVERAGE(AO82:AO99)</f>
        <v>5</v>
      </c>
      <c r="AP100" s="165">
        <f t="shared" ref="AP100" si="127">AVERAGE(AP82:AP99)</f>
        <v>4.25</v>
      </c>
      <c r="AQ100" s="165">
        <f t="shared" ref="AQ100" si="128">AVERAGE(AQ82:AQ99)</f>
        <v>4.666666666666667</v>
      </c>
      <c r="AR100" s="165">
        <f t="shared" ref="AR100" si="129">AVERAGE(AR82:AR99)</f>
        <v>5.75</v>
      </c>
      <c r="AS100" s="165">
        <f t="shared" ref="AS100" si="130">AVERAGE(AS82:AS99)</f>
        <v>5.666666666666667</v>
      </c>
      <c r="AT100" s="165">
        <f t="shared" ref="AT100" si="131">AVERAGE(AT82:AT99)</f>
        <v>4.2857142857142856</v>
      </c>
      <c r="AU100" s="165">
        <f t="shared" ref="AU100" si="132">AVERAGE(AU82:AU99)</f>
        <v>4</v>
      </c>
      <c r="AV100" s="165">
        <f t="shared" ref="AV100" si="133">AVERAGE(AV82:AV99)</f>
        <v>4.9230769230769234</v>
      </c>
      <c r="AW100" s="165">
        <f t="shared" ref="AW100" si="134">AVERAGE(AW82:AW99)</f>
        <v>5</v>
      </c>
      <c r="AX100" s="165">
        <f t="shared" ref="AX100" si="135">AVERAGE(AX82:AX99)</f>
        <v>4.4615384615384617</v>
      </c>
      <c r="AY100" s="165">
        <f t="shared" ref="AY100" si="136">AVERAGE(AY82:AY99)</f>
        <v>4.5</v>
      </c>
      <c r="AZ100" s="165">
        <f t="shared" ref="AZ100" si="137">AVERAGE(AZ82:AZ99)</f>
        <v>5.4545454545454541</v>
      </c>
      <c r="BA100" s="165">
        <f t="shared" ref="BA100" si="138">AVERAGE(BA82:BA99)</f>
        <v>5.4</v>
      </c>
    </row>
    <row r="101" spans="1:53" ht="15" thickBot="1">
      <c r="A101" s="125" t="s">
        <v>158</v>
      </c>
      <c r="B101" s="126"/>
      <c r="C101" s="126">
        <f>C100*C$2</f>
        <v>8.4821428571428575E-2</v>
      </c>
      <c r="D101" s="126">
        <f>D100*D$2</f>
        <v>2.3809523809523808E-2</v>
      </c>
      <c r="E101" s="126">
        <f>E100*E$2</f>
        <v>0.11160714285714288</v>
      </c>
      <c r="F101" s="126">
        <f t="shared" ref="F101:J101" si="139">F100*F$2</f>
        <v>0.1130952380952381</v>
      </c>
      <c r="G101" s="126">
        <f t="shared" si="139"/>
        <v>0.11904761904761907</v>
      </c>
      <c r="H101" s="126">
        <f t="shared" si="139"/>
        <v>5.0595238095238089E-2</v>
      </c>
      <c r="I101" s="126">
        <f t="shared" si="139"/>
        <v>0.1130952380952381</v>
      </c>
      <c r="J101" s="126">
        <f t="shared" si="139"/>
        <v>6.25E-2</v>
      </c>
      <c r="K101" s="126">
        <f>SUM(C101:J101)</f>
        <v>0.67857142857142871</v>
      </c>
      <c r="L101" s="129">
        <f>STDEV(L82:L99)</f>
        <v>1.2535663410560167</v>
      </c>
      <c r="M101" s="129">
        <f t="shared" ref="M101:S101" si="140">STDEV(M82:M99)</f>
        <v>1.6035674514745457</v>
      </c>
      <c r="N101" s="129">
        <f t="shared" si="140"/>
        <v>1.2649110640673518</v>
      </c>
      <c r="O101" s="129">
        <f t="shared" si="140"/>
        <v>0.78679579246944398</v>
      </c>
      <c r="P101" s="129">
        <f t="shared" si="140"/>
        <v>1.1547005383792515</v>
      </c>
      <c r="Q101" s="129">
        <f t="shared" si="140"/>
        <v>0.89973541084243769</v>
      </c>
      <c r="R101" s="129">
        <f t="shared" si="140"/>
        <v>0.37796447300922814</v>
      </c>
      <c r="S101" s="129">
        <f t="shared" si="140"/>
        <v>1.2909944487358056</v>
      </c>
      <c r="V101" s="129">
        <f>STDEV(V82:V99)</f>
        <v>1.5275252316519474</v>
      </c>
      <c r="W101" s="129">
        <f t="shared" ref="W101:AK101" si="141">STDEV(W82:W99)</f>
        <v>1.154700538379251</v>
      </c>
      <c r="X101" s="129">
        <f t="shared" si="141"/>
        <v>1.5275252316519463</v>
      </c>
      <c r="Y101" s="129">
        <f t="shared" si="141"/>
        <v>2.0816659994661326</v>
      </c>
      <c r="Z101" s="129">
        <f t="shared" si="141"/>
        <v>1.154700538379251</v>
      </c>
      <c r="AA101" s="129">
        <f t="shared" si="141"/>
        <v>1.154700538379251</v>
      </c>
      <c r="AB101" s="129">
        <f t="shared" si="141"/>
        <v>1.1547005383792526</v>
      </c>
      <c r="AC101" s="129">
        <f t="shared" si="141"/>
        <v>1</v>
      </c>
      <c r="AD101" s="129" t="e">
        <f t="shared" si="141"/>
        <v>#DIV/0!</v>
      </c>
      <c r="AE101" s="129" t="e">
        <f t="shared" si="141"/>
        <v>#DIV/0!</v>
      </c>
      <c r="AF101" s="129" t="e">
        <f t="shared" si="141"/>
        <v>#DIV/0!</v>
      </c>
      <c r="AG101" s="129" t="e">
        <f t="shared" si="141"/>
        <v>#DIV/0!</v>
      </c>
      <c r="AH101" s="129" t="e">
        <f t="shared" si="141"/>
        <v>#DIV/0!</v>
      </c>
      <c r="AI101" s="129" t="e">
        <f t="shared" si="141"/>
        <v>#DIV/0!</v>
      </c>
      <c r="AJ101" s="129" t="e">
        <f t="shared" si="141"/>
        <v>#DIV/0!</v>
      </c>
      <c r="AK101" s="129" t="e">
        <f t="shared" si="141"/>
        <v>#DIV/0!</v>
      </c>
      <c r="AL101" s="164">
        <f t="shared" ref="AL101:AS101" si="142">STDEV(AL82:AL99)</f>
        <v>1.6329931618554521</v>
      </c>
      <c r="AM101" s="164">
        <f t="shared" si="142"/>
        <v>0.5</v>
      </c>
      <c r="AN101" s="164">
        <f t="shared" si="142"/>
        <v>2.3094010767585034</v>
      </c>
      <c r="AO101" s="164">
        <f t="shared" si="142"/>
        <v>2</v>
      </c>
      <c r="AP101" s="164">
        <f t="shared" si="142"/>
        <v>1.2583057392117916</v>
      </c>
      <c r="AQ101" s="164">
        <f t="shared" si="142"/>
        <v>1.5275252316519474</v>
      </c>
      <c r="AR101" s="164">
        <f t="shared" si="142"/>
        <v>1.2583057392117916</v>
      </c>
      <c r="AS101" s="164">
        <f t="shared" si="142"/>
        <v>1.1547005383792526</v>
      </c>
      <c r="AT101" s="164">
        <f t="shared" ref="AT101:BA101" si="143">STDEV(AT82:AT99)</f>
        <v>1.2666473875533011</v>
      </c>
      <c r="AU101" s="164">
        <f t="shared" si="143"/>
        <v>1.4142135623730951</v>
      </c>
      <c r="AV101" s="164">
        <f t="shared" si="143"/>
        <v>1.1875421719907082</v>
      </c>
      <c r="AW101" s="164">
        <f t="shared" si="143"/>
        <v>1.2403473458920846</v>
      </c>
      <c r="AX101" s="164">
        <f t="shared" si="143"/>
        <v>1.5063966175050874</v>
      </c>
      <c r="AY101" s="164">
        <f t="shared" si="143"/>
        <v>1.35400640077266</v>
      </c>
      <c r="AZ101" s="164">
        <f t="shared" si="143"/>
        <v>0.82019953226472575</v>
      </c>
      <c r="BA101" s="164">
        <f t="shared" si="143"/>
        <v>1.5776212754932302</v>
      </c>
    </row>
    <row r="102" spans="1:53" ht="15" thickBot="1">
      <c r="A102" s="125" t="s">
        <v>193</v>
      </c>
      <c r="B102" s="126"/>
      <c r="C102" s="126">
        <f>C100*C$3</f>
        <v>8.1060421204054739E-2</v>
      </c>
      <c r="D102" s="126">
        <f t="shared" ref="D102:J102" si="144">D100*D$3</f>
        <v>5.7754833158559865E-2</v>
      </c>
      <c r="E102" s="126">
        <f t="shared" si="144"/>
        <v>0.10241641122852302</v>
      </c>
      <c r="F102" s="126">
        <f t="shared" si="144"/>
        <v>6.4294100051087627E-2</v>
      </c>
      <c r="G102" s="126">
        <f t="shared" si="144"/>
        <v>9.8273775913527456E-2</v>
      </c>
      <c r="H102" s="126">
        <f t="shared" si="144"/>
        <v>6.2914364362345709E-2</v>
      </c>
      <c r="I102" s="126">
        <f t="shared" si="144"/>
        <v>8.518063846091796E-2</v>
      </c>
      <c r="J102" s="126">
        <f t="shared" si="144"/>
        <v>6.9309712027103343E-2</v>
      </c>
      <c r="K102" s="126">
        <f>SUM(C102:J102)</f>
        <v>0.62120425640611976</v>
      </c>
    </row>
    <row r="103" spans="1:53" ht="15" thickBot="1">
      <c r="A103" s="22" t="s">
        <v>110</v>
      </c>
      <c r="B103" s="3"/>
      <c r="C103" s="3">
        <f>K101</f>
        <v>0.67857142857142871</v>
      </c>
      <c r="T103" s="132" t="s">
        <v>194</v>
      </c>
      <c r="U103" s="132"/>
      <c r="V103" s="133">
        <f>AVERAGE(V82:V99,AD82:AD99)</f>
        <v>4.75</v>
      </c>
      <c r="W103" s="133">
        <f t="shared" ref="W103:AC103" si="145">AVERAGE(W82:W99,AE82:AE99)</f>
        <v>4</v>
      </c>
      <c r="X103" s="133">
        <f t="shared" si="145"/>
        <v>3.75</v>
      </c>
      <c r="Y103" s="133">
        <f t="shared" si="145"/>
        <v>4.75</v>
      </c>
      <c r="Z103" s="133">
        <f t="shared" si="145"/>
        <v>4</v>
      </c>
      <c r="AA103" s="133">
        <f t="shared" si="145"/>
        <v>4.25</v>
      </c>
      <c r="AB103" s="133">
        <f t="shared" si="145"/>
        <v>4.75</v>
      </c>
      <c r="AC103" s="133">
        <f t="shared" si="145"/>
        <v>5.25</v>
      </c>
    </row>
    <row r="104" spans="1:53" ht="15" thickBot="1">
      <c r="A104" s="87" t="s">
        <v>135</v>
      </c>
      <c r="B104" s="88"/>
      <c r="C104" s="88">
        <f>K102</f>
        <v>0.62120425640611976</v>
      </c>
      <c r="T104" s="132" t="s">
        <v>195</v>
      </c>
      <c r="U104" s="132"/>
      <c r="V104" s="133">
        <f>VAR(V82:V99,AD82:AD99)</f>
        <v>1.5833333333333333</v>
      </c>
      <c r="W104" s="133">
        <f t="shared" ref="W104:AC104" si="146">VAR(W82:W99,AE82:AE99)</f>
        <v>1.3333333333333333</v>
      </c>
      <c r="X104" s="133">
        <f t="shared" si="146"/>
        <v>2.25</v>
      </c>
      <c r="Y104" s="133">
        <f t="shared" si="146"/>
        <v>3.5833333333333335</v>
      </c>
      <c r="Z104" s="133">
        <f t="shared" si="146"/>
        <v>1.3333333333333333</v>
      </c>
      <c r="AA104" s="133">
        <f t="shared" si="146"/>
        <v>2.25</v>
      </c>
      <c r="AB104" s="133">
        <f t="shared" si="146"/>
        <v>0.91666666666666663</v>
      </c>
      <c r="AC104" s="133">
        <f t="shared" si="146"/>
        <v>0.91666666666666663</v>
      </c>
    </row>
    <row r="105" spans="1:53">
      <c r="A105" s="149" t="s">
        <v>198</v>
      </c>
      <c r="T105" s="1"/>
      <c r="U105" s="1"/>
      <c r="V105" s="106"/>
      <c r="W105" s="106"/>
      <c r="X105" s="106"/>
      <c r="Y105" s="106"/>
      <c r="Z105" s="106"/>
      <c r="AA105" s="106"/>
      <c r="AB105" s="106"/>
      <c r="AC105" s="106"/>
    </row>
    <row r="106" spans="1:53">
      <c r="A106" s="150" t="s">
        <v>131</v>
      </c>
      <c r="B106" s="151"/>
      <c r="C106" s="151">
        <f>AL100</f>
        <v>5</v>
      </c>
      <c r="D106" s="151">
        <f t="shared" ref="D106:J106" si="147">AM100</f>
        <v>5.25</v>
      </c>
      <c r="E106" s="151">
        <f t="shared" si="147"/>
        <v>4.666666666666667</v>
      </c>
      <c r="F106" s="151">
        <f t="shared" si="147"/>
        <v>5</v>
      </c>
      <c r="G106" s="151">
        <f t="shared" si="147"/>
        <v>4.25</v>
      </c>
      <c r="H106" s="151">
        <f t="shared" si="147"/>
        <v>4.666666666666667</v>
      </c>
      <c r="I106" s="151">
        <f t="shared" si="147"/>
        <v>5.75</v>
      </c>
      <c r="J106" s="151">
        <f t="shared" si="147"/>
        <v>5.666666666666667</v>
      </c>
      <c r="T106" s="1"/>
      <c r="U106" s="1"/>
      <c r="V106" s="106"/>
      <c r="W106" s="106"/>
      <c r="X106" s="106"/>
      <c r="Y106" s="106"/>
      <c r="Z106" s="106"/>
      <c r="AA106" s="106"/>
      <c r="AB106" s="106"/>
      <c r="AC106" s="106"/>
    </row>
    <row r="107" spans="1:53">
      <c r="A107" s="150" t="s">
        <v>132</v>
      </c>
      <c r="B107" s="151"/>
      <c r="C107" s="151">
        <f>AL101</f>
        <v>1.6329931618554521</v>
      </c>
      <c r="D107" s="151">
        <f t="shared" ref="D107:J107" si="148">AM101</f>
        <v>0.5</v>
      </c>
      <c r="E107" s="151">
        <f t="shared" si="148"/>
        <v>2.3094010767585034</v>
      </c>
      <c r="F107" s="151">
        <f t="shared" si="148"/>
        <v>2</v>
      </c>
      <c r="G107" s="151">
        <f t="shared" si="148"/>
        <v>1.2583057392117916</v>
      </c>
      <c r="H107" s="151">
        <f t="shared" si="148"/>
        <v>1.5275252316519474</v>
      </c>
      <c r="I107" s="151">
        <f t="shared" si="148"/>
        <v>1.2583057392117916</v>
      </c>
      <c r="J107" s="151">
        <f t="shared" si="148"/>
        <v>1.1547005383792526</v>
      </c>
      <c r="T107" s="1"/>
      <c r="U107" s="1"/>
      <c r="V107" s="106"/>
      <c r="W107" s="106"/>
      <c r="X107" s="106"/>
      <c r="Y107" s="106"/>
      <c r="Z107" s="106"/>
      <c r="AA107" s="106"/>
      <c r="AB107" s="106"/>
      <c r="AC107" s="106"/>
    </row>
    <row r="108" spans="1:53">
      <c r="A108" s="150" t="s">
        <v>109</v>
      </c>
      <c r="B108" s="151"/>
      <c r="C108" s="151">
        <f>C106/7</f>
        <v>0.7142857142857143</v>
      </c>
      <c r="D108" s="151">
        <f t="shared" ref="D108:J108" si="149">D106/7</f>
        <v>0.75</v>
      </c>
      <c r="E108" s="151">
        <f t="shared" si="149"/>
        <v>0.66666666666666674</v>
      </c>
      <c r="F108" s="151">
        <f t="shared" si="149"/>
        <v>0.7142857142857143</v>
      </c>
      <c r="G108" s="151">
        <f t="shared" si="149"/>
        <v>0.6071428571428571</v>
      </c>
      <c r="H108" s="151">
        <f t="shared" si="149"/>
        <v>0.66666666666666674</v>
      </c>
      <c r="I108" s="151">
        <f t="shared" si="149"/>
        <v>0.8214285714285714</v>
      </c>
      <c r="J108" s="151">
        <f t="shared" si="149"/>
        <v>0.80952380952380953</v>
      </c>
      <c r="T108" s="1"/>
      <c r="U108" s="1"/>
      <c r="V108" s="106"/>
      <c r="W108" s="106"/>
      <c r="X108" s="106"/>
      <c r="Y108" s="106"/>
      <c r="Z108" s="106"/>
      <c r="AA108" s="106"/>
      <c r="AB108" s="106"/>
      <c r="AC108" s="106"/>
    </row>
    <row r="109" spans="1:53">
      <c r="A109" s="150" t="s">
        <v>158</v>
      </c>
      <c r="B109" s="151"/>
      <c r="C109" s="151">
        <f t="shared" ref="C109:J109" si="150">C108*D$2</f>
        <v>2.976190476190476E-2</v>
      </c>
      <c r="D109" s="151">
        <f t="shared" si="150"/>
        <v>0.15625000000000003</v>
      </c>
      <c r="E109" s="151">
        <f t="shared" si="150"/>
        <v>0.11111111111111112</v>
      </c>
      <c r="F109" s="151">
        <f t="shared" si="150"/>
        <v>0.14880952380952384</v>
      </c>
      <c r="G109" s="151">
        <f t="shared" si="150"/>
        <v>5.0595238095238089E-2</v>
      </c>
      <c r="H109" s="151">
        <f t="shared" si="150"/>
        <v>0.11111111111111112</v>
      </c>
      <c r="I109" s="151">
        <f t="shared" si="150"/>
        <v>6.8452380952380945E-2</v>
      </c>
      <c r="J109" s="151">
        <f t="shared" si="150"/>
        <v>0</v>
      </c>
      <c r="K109" s="151">
        <f>SUM(C109:J109)</f>
        <v>0.67609126984126988</v>
      </c>
      <c r="T109" s="1"/>
      <c r="U109" s="1"/>
      <c r="V109" s="106"/>
      <c r="W109" s="106"/>
      <c r="X109" s="106"/>
      <c r="Y109" s="106"/>
      <c r="Z109" s="106"/>
      <c r="AA109" s="106"/>
      <c r="AB109" s="106"/>
      <c r="AC109" s="106"/>
    </row>
    <row r="110" spans="1:53">
      <c r="A110" s="150" t="s">
        <v>193</v>
      </c>
      <c r="B110" s="151"/>
      <c r="C110" s="151">
        <f t="shared" ref="C110:J110" si="151">C108*D$3</f>
        <v>7.2193541448199838E-2</v>
      </c>
      <c r="D110" s="151">
        <f t="shared" si="151"/>
        <v>0.14338297571993225</v>
      </c>
      <c r="E110" s="151">
        <f t="shared" si="151"/>
        <v>6.3166133383524697E-2</v>
      </c>
      <c r="F110" s="151">
        <f t="shared" si="151"/>
        <v>0.12284221989190934</v>
      </c>
      <c r="G110" s="151">
        <f t="shared" si="151"/>
        <v>6.2914364362345709E-2</v>
      </c>
      <c r="H110" s="151">
        <f t="shared" si="151"/>
        <v>8.3686241294936944E-2</v>
      </c>
      <c r="I110" s="151">
        <f t="shared" si="151"/>
        <v>7.5910636982065557E-2</v>
      </c>
      <c r="J110" s="151">
        <f t="shared" si="151"/>
        <v>0</v>
      </c>
      <c r="K110" s="151">
        <f>SUM(C110:J110)</f>
        <v>0.62409611308291435</v>
      </c>
      <c r="T110" s="1"/>
      <c r="U110" s="1"/>
      <c r="V110" s="106"/>
      <c r="W110" s="106"/>
      <c r="X110" s="106"/>
      <c r="Y110" s="106"/>
      <c r="Z110" s="106"/>
      <c r="AA110" s="106"/>
      <c r="AB110" s="106"/>
      <c r="AC110" s="106"/>
    </row>
    <row r="111" spans="1:53">
      <c r="A111" s="22" t="s">
        <v>110</v>
      </c>
      <c r="B111" s="3"/>
      <c r="C111" s="3">
        <f>K109</f>
        <v>0.67609126984126988</v>
      </c>
      <c r="T111" s="1"/>
      <c r="U111" s="1"/>
      <c r="V111" s="106"/>
      <c r="W111" s="106"/>
      <c r="X111" s="106"/>
      <c r="Y111" s="106"/>
      <c r="Z111" s="106"/>
      <c r="AA111" s="106"/>
      <c r="AB111" s="106"/>
      <c r="AC111" s="106"/>
    </row>
    <row r="112" spans="1:53">
      <c r="A112" s="87" t="s">
        <v>135</v>
      </c>
      <c r="B112" s="88"/>
      <c r="C112" s="88">
        <f>K110</f>
        <v>0.62409611308291435</v>
      </c>
      <c r="T112" s="1"/>
      <c r="U112" s="1"/>
      <c r="V112" s="106"/>
      <c r="W112" s="106"/>
      <c r="X112" s="106"/>
      <c r="Y112" s="106"/>
      <c r="Z112" s="106"/>
      <c r="AA112" s="106"/>
      <c r="AB112" s="106"/>
      <c r="AC112" s="106"/>
    </row>
    <row r="113" spans="1:46">
      <c r="A113" s="149" t="s">
        <v>250</v>
      </c>
      <c r="T113" s="1"/>
      <c r="U113" s="1"/>
      <c r="V113" s="106"/>
      <c r="W113" s="106"/>
      <c r="X113" s="106"/>
      <c r="Y113" s="106"/>
      <c r="Z113" s="106"/>
      <c r="AA113" s="106"/>
      <c r="AB113" s="106"/>
      <c r="AC113" s="106"/>
    </row>
    <row r="114" spans="1:46">
      <c r="A114" s="150" t="s">
        <v>131</v>
      </c>
      <c r="B114" s="151"/>
      <c r="C114" s="151">
        <f>AT100</f>
        <v>4.2857142857142856</v>
      </c>
      <c r="D114" s="151">
        <f t="shared" ref="D114:J114" si="152">AU100</f>
        <v>4</v>
      </c>
      <c r="E114" s="151">
        <f t="shared" si="152"/>
        <v>4.9230769230769234</v>
      </c>
      <c r="F114" s="151">
        <f t="shared" si="152"/>
        <v>5</v>
      </c>
      <c r="G114" s="151">
        <f t="shared" si="152"/>
        <v>4.4615384615384617</v>
      </c>
      <c r="H114" s="151">
        <f t="shared" si="152"/>
        <v>4.5</v>
      </c>
      <c r="I114" s="151">
        <f t="shared" si="152"/>
        <v>5.4545454545454541</v>
      </c>
      <c r="J114" s="151">
        <f t="shared" si="152"/>
        <v>5.4</v>
      </c>
      <c r="T114" s="1"/>
      <c r="U114" s="1"/>
      <c r="V114" s="106"/>
      <c r="W114" s="106"/>
      <c r="X114" s="106"/>
      <c r="Y114" s="106"/>
      <c r="Z114" s="106"/>
      <c r="AA114" s="106"/>
      <c r="AB114" s="106"/>
      <c r="AC114" s="106"/>
    </row>
    <row r="115" spans="1:46">
      <c r="A115" s="150" t="s">
        <v>132</v>
      </c>
      <c r="B115" s="151"/>
      <c r="C115" s="151">
        <f>AT101</f>
        <v>1.2666473875533011</v>
      </c>
      <c r="D115" s="151">
        <f t="shared" ref="D115:J115" si="153">AU101</f>
        <v>1.4142135623730951</v>
      </c>
      <c r="E115" s="151">
        <f t="shared" si="153"/>
        <v>1.1875421719907082</v>
      </c>
      <c r="F115" s="151">
        <f t="shared" si="153"/>
        <v>1.2403473458920846</v>
      </c>
      <c r="G115" s="151">
        <f t="shared" si="153"/>
        <v>1.5063966175050874</v>
      </c>
      <c r="H115" s="151">
        <f t="shared" si="153"/>
        <v>1.35400640077266</v>
      </c>
      <c r="I115" s="151">
        <f t="shared" si="153"/>
        <v>0.82019953226472575</v>
      </c>
      <c r="J115" s="151">
        <f t="shared" si="153"/>
        <v>1.5776212754932302</v>
      </c>
      <c r="T115" s="1"/>
      <c r="U115" s="1"/>
      <c r="V115" s="106"/>
      <c r="W115" s="106"/>
      <c r="X115" s="106"/>
      <c r="Y115" s="106"/>
      <c r="Z115" s="106"/>
      <c r="AA115" s="106"/>
      <c r="AB115" s="106"/>
      <c r="AC115" s="106"/>
    </row>
    <row r="116" spans="1:46">
      <c r="A116" s="150" t="s">
        <v>109</v>
      </c>
      <c r="B116" s="151"/>
      <c r="C116" s="151">
        <f>C114/7</f>
        <v>0.61224489795918369</v>
      </c>
      <c r="D116" s="151">
        <f t="shared" ref="D116:J116" si="154">D114/7</f>
        <v>0.5714285714285714</v>
      </c>
      <c r="E116" s="151">
        <f t="shared" si="154"/>
        <v>0.70329670329670335</v>
      </c>
      <c r="F116" s="151">
        <f t="shared" si="154"/>
        <v>0.7142857142857143</v>
      </c>
      <c r="G116" s="151">
        <f t="shared" si="154"/>
        <v>0.63736263736263743</v>
      </c>
      <c r="H116" s="151">
        <f t="shared" si="154"/>
        <v>0.6428571428571429</v>
      </c>
      <c r="I116" s="151">
        <f t="shared" si="154"/>
        <v>0.77922077922077915</v>
      </c>
      <c r="J116" s="151">
        <f t="shared" si="154"/>
        <v>0.77142857142857146</v>
      </c>
      <c r="T116" s="1"/>
      <c r="U116" s="1"/>
      <c r="V116" s="106"/>
      <c r="W116" s="106"/>
      <c r="X116" s="106"/>
      <c r="Y116" s="106"/>
      <c r="Z116" s="106"/>
      <c r="AA116" s="106"/>
      <c r="AB116" s="106"/>
      <c r="AC116" s="106"/>
    </row>
    <row r="117" spans="1:46">
      <c r="A117" s="150" t="s">
        <v>158</v>
      </c>
      <c r="B117" s="151"/>
      <c r="C117" s="151">
        <f t="shared" ref="C117:J117" si="155">C116*D$2</f>
        <v>2.5510204081632654E-2</v>
      </c>
      <c r="D117" s="151">
        <f t="shared" si="155"/>
        <v>0.11904761904761907</v>
      </c>
      <c r="E117" s="151">
        <f t="shared" si="155"/>
        <v>0.11721611721611722</v>
      </c>
      <c r="F117" s="151">
        <f t="shared" si="155"/>
        <v>0.14880952380952384</v>
      </c>
      <c r="G117" s="151">
        <f t="shared" si="155"/>
        <v>5.3113553113553119E-2</v>
      </c>
      <c r="H117" s="151">
        <f t="shared" si="155"/>
        <v>0.10714285714285715</v>
      </c>
      <c r="I117" s="151">
        <f t="shared" si="155"/>
        <v>6.4935064935064929E-2</v>
      </c>
      <c r="J117" s="151">
        <f t="shared" si="155"/>
        <v>0</v>
      </c>
      <c r="K117" s="151">
        <f>SUM(C117:J117)</f>
        <v>0.63577493934636797</v>
      </c>
      <c r="T117" s="1"/>
      <c r="U117" s="1"/>
      <c r="V117" s="106"/>
      <c r="W117" s="106"/>
      <c r="X117" s="106"/>
      <c r="Y117" s="106"/>
      <c r="Z117" s="106"/>
      <c r="AA117" s="106"/>
      <c r="AB117" s="106"/>
      <c r="AC117" s="106"/>
    </row>
    <row r="118" spans="1:46">
      <c r="A118" s="150" t="s">
        <v>193</v>
      </c>
      <c r="B118" s="151"/>
      <c r="C118" s="151">
        <f t="shared" ref="C118:J118" si="156">C116*D$3</f>
        <v>6.1880178384171293E-2</v>
      </c>
      <c r="D118" s="151">
        <f t="shared" si="156"/>
        <v>0.10924417197709121</v>
      </c>
      <c r="E118" s="151">
        <f t="shared" si="156"/>
        <v>6.6636800052949127E-2</v>
      </c>
      <c r="F118" s="151">
        <f t="shared" si="156"/>
        <v>0.12284221989190934</v>
      </c>
      <c r="G118" s="151">
        <f t="shared" si="156"/>
        <v>6.6045848561376505E-2</v>
      </c>
      <c r="H118" s="151">
        <f t="shared" si="156"/>
        <v>8.0697446962974914E-2</v>
      </c>
      <c r="I118" s="151">
        <f t="shared" si="156"/>
        <v>7.2010090417769693E-2</v>
      </c>
      <c r="J118" s="151">
        <f t="shared" si="156"/>
        <v>0</v>
      </c>
      <c r="K118" s="151">
        <f>SUM(C118:J118)</f>
        <v>0.57935675624824212</v>
      </c>
      <c r="T118" s="1"/>
      <c r="U118" s="1"/>
      <c r="V118" s="106"/>
      <c r="W118" s="106"/>
      <c r="X118" s="106"/>
      <c r="Y118" s="106"/>
      <c r="Z118" s="106"/>
      <c r="AA118" s="106"/>
      <c r="AB118" s="106"/>
      <c r="AC118" s="106"/>
    </row>
    <row r="119" spans="1:46">
      <c r="A119" s="22" t="s">
        <v>110</v>
      </c>
      <c r="B119" s="3"/>
      <c r="C119" s="3">
        <f>K117</f>
        <v>0.63577493934636797</v>
      </c>
      <c r="T119" s="1"/>
      <c r="U119" s="1"/>
      <c r="V119" s="106"/>
      <c r="W119" s="106"/>
      <c r="X119" s="106"/>
      <c r="Y119" s="106"/>
      <c r="Z119" s="106"/>
      <c r="AA119" s="106"/>
      <c r="AB119" s="106"/>
      <c r="AC119" s="106"/>
    </row>
    <row r="120" spans="1:46">
      <c r="A120" s="87" t="s">
        <v>135</v>
      </c>
      <c r="B120" s="88"/>
      <c r="C120" s="88">
        <f>K118</f>
        <v>0.57935675624824212</v>
      </c>
      <c r="T120" s="1"/>
      <c r="U120" s="1"/>
      <c r="V120" s="106"/>
      <c r="W120" s="106"/>
      <c r="X120" s="106"/>
      <c r="Y120" s="106"/>
      <c r="Z120" s="106"/>
      <c r="AA120" s="106"/>
      <c r="AB120" s="106"/>
      <c r="AC120" s="106"/>
    </row>
    <row r="121" spans="1:46">
      <c r="A121" s="87"/>
      <c r="B121" s="88"/>
      <c r="C121" s="88"/>
      <c r="T121" s="1"/>
      <c r="U121" s="1"/>
      <c r="V121" s="106"/>
      <c r="W121" s="106"/>
      <c r="X121" s="106"/>
      <c r="Y121" s="106"/>
      <c r="Z121" s="106"/>
      <c r="AA121" s="106"/>
      <c r="AB121" s="106"/>
      <c r="AC121" s="106"/>
    </row>
    <row r="122" spans="1:46">
      <c r="A122" s="87"/>
      <c r="B122" s="88"/>
      <c r="C122" s="88"/>
      <c r="T122" s="1"/>
      <c r="U122" s="1"/>
      <c r="V122" s="106"/>
      <c r="W122" s="106"/>
      <c r="X122" s="106"/>
      <c r="Y122" s="106"/>
      <c r="Z122" s="106"/>
      <c r="AA122" s="106"/>
      <c r="AB122" s="106"/>
      <c r="AC122" s="106"/>
    </row>
    <row r="123" spans="1:46">
      <c r="A123" s="87"/>
      <c r="B123" s="88"/>
      <c r="C123" s="88"/>
      <c r="T123" s="1"/>
      <c r="U123" s="1"/>
      <c r="V123" s="106"/>
      <c r="W123" s="106"/>
      <c r="X123" s="106"/>
      <c r="Y123" s="106"/>
      <c r="Z123" s="106"/>
      <c r="AA123" s="106"/>
      <c r="AB123" s="106"/>
      <c r="AC123" s="106"/>
    </row>
    <row r="124" spans="1:46" ht="35.25" customHeight="1">
      <c r="A124" s="4" t="s">
        <v>115</v>
      </c>
      <c r="B124" t="s">
        <v>95</v>
      </c>
      <c r="C124">
        <v>13</v>
      </c>
      <c r="D124">
        <v>13</v>
      </c>
      <c r="E124">
        <v>13</v>
      </c>
      <c r="F124">
        <v>13</v>
      </c>
      <c r="G124">
        <v>13</v>
      </c>
      <c r="H124">
        <v>13</v>
      </c>
      <c r="I124">
        <v>13</v>
      </c>
      <c r="J124">
        <v>13</v>
      </c>
      <c r="L124" s="9" t="s">
        <v>97</v>
      </c>
      <c r="T124" s="9" t="s">
        <v>98</v>
      </c>
      <c r="U124" s="10" t="s">
        <v>99</v>
      </c>
      <c r="V124" s="9" t="s">
        <v>100</v>
      </c>
      <c r="AD124" s="9" t="s">
        <v>101</v>
      </c>
      <c r="AL124" t="s">
        <v>103</v>
      </c>
      <c r="AT124" t="s">
        <v>197</v>
      </c>
    </row>
    <row r="125" spans="1:46">
      <c r="A125" s="4"/>
      <c r="C125" s="23">
        <v>5</v>
      </c>
      <c r="D125" s="24">
        <v>7</v>
      </c>
      <c r="E125" s="24">
        <v>7</v>
      </c>
      <c r="F125" s="24">
        <v>6</v>
      </c>
      <c r="G125" s="24">
        <v>6</v>
      </c>
      <c r="H125" s="24">
        <v>5</v>
      </c>
      <c r="I125" s="24">
        <v>5</v>
      </c>
      <c r="J125" s="25">
        <v>6</v>
      </c>
      <c r="L125" s="19">
        <v>0</v>
      </c>
      <c r="T125" s="19"/>
      <c r="U125" s="19"/>
      <c r="V125" s="19">
        <v>0</v>
      </c>
      <c r="AD125" s="19">
        <v>1</v>
      </c>
      <c r="AL125" s="19">
        <v>1</v>
      </c>
      <c r="AT125">
        <v>0</v>
      </c>
    </row>
    <row r="126" spans="1:46">
      <c r="A126" s="4"/>
      <c r="C126" s="16">
        <v>6</v>
      </c>
      <c r="D126" s="17">
        <v>6</v>
      </c>
      <c r="E126" s="17">
        <v>6</v>
      </c>
      <c r="F126" s="17">
        <v>7</v>
      </c>
      <c r="G126" s="17">
        <v>7</v>
      </c>
      <c r="H126" s="17">
        <v>7</v>
      </c>
      <c r="I126" s="17">
        <v>7</v>
      </c>
      <c r="J126" s="18">
        <v>7</v>
      </c>
      <c r="L126" s="19">
        <v>1</v>
      </c>
      <c r="T126" s="19"/>
      <c r="U126" s="19"/>
      <c r="V126" s="19">
        <v>0</v>
      </c>
      <c r="AD126" s="19">
        <v>0</v>
      </c>
      <c r="AL126" s="19">
        <v>1</v>
      </c>
      <c r="AT126">
        <v>0</v>
      </c>
    </row>
    <row r="127" spans="1:46">
      <c r="A127" s="4"/>
      <c r="C127" s="16">
        <v>6</v>
      </c>
      <c r="D127" s="17">
        <v>6</v>
      </c>
      <c r="E127" s="17">
        <v>7</v>
      </c>
      <c r="F127" s="17">
        <v>6</v>
      </c>
      <c r="G127" s="17">
        <v>6</v>
      </c>
      <c r="H127" s="17">
        <v>6</v>
      </c>
      <c r="I127" s="17">
        <v>6</v>
      </c>
      <c r="J127" s="18">
        <v>7</v>
      </c>
      <c r="L127" s="19">
        <v>1</v>
      </c>
      <c r="T127" s="19" t="s">
        <v>104</v>
      </c>
      <c r="U127" s="19"/>
      <c r="V127" s="19">
        <v>0</v>
      </c>
      <c r="AD127" s="19">
        <v>0</v>
      </c>
      <c r="AL127" s="19">
        <v>1</v>
      </c>
      <c r="AT127">
        <v>0</v>
      </c>
    </row>
    <row r="128" spans="1:46">
      <c r="A128" s="4"/>
      <c r="C128" s="26">
        <v>6</v>
      </c>
      <c r="D128" s="20">
        <v>6</v>
      </c>
      <c r="E128" s="20">
        <v>6</v>
      </c>
      <c r="F128" s="20">
        <v>4</v>
      </c>
      <c r="G128" s="20">
        <v>5</v>
      </c>
      <c r="H128" s="20">
        <v>6</v>
      </c>
      <c r="I128" s="20">
        <v>6</v>
      </c>
      <c r="J128" s="27">
        <v>3</v>
      </c>
      <c r="L128" s="19">
        <v>0</v>
      </c>
      <c r="T128" s="19"/>
      <c r="U128" s="19"/>
      <c r="V128" s="19">
        <v>0</v>
      </c>
      <c r="AD128" s="19">
        <v>0</v>
      </c>
      <c r="AL128" s="19">
        <v>1</v>
      </c>
      <c r="AT128">
        <v>0</v>
      </c>
    </row>
    <row r="129" spans="1:53">
      <c r="A129" s="4"/>
      <c r="C129" s="16">
        <v>5</v>
      </c>
      <c r="D129" s="17">
        <v>4</v>
      </c>
      <c r="E129" s="17">
        <v>4</v>
      </c>
      <c r="F129" s="17">
        <v>5</v>
      </c>
      <c r="G129" s="17">
        <v>4</v>
      </c>
      <c r="H129" s="17">
        <v>4</v>
      </c>
      <c r="I129" s="17">
        <v>6</v>
      </c>
      <c r="J129" s="18">
        <v>6</v>
      </c>
      <c r="L129" s="19">
        <v>0</v>
      </c>
      <c r="T129" s="19"/>
      <c r="U129" s="19" t="s">
        <v>104</v>
      </c>
      <c r="V129" s="19">
        <v>0</v>
      </c>
      <c r="AD129" s="19">
        <v>0</v>
      </c>
      <c r="AL129" s="19">
        <v>0</v>
      </c>
      <c r="AT129">
        <v>1</v>
      </c>
    </row>
    <row r="130" spans="1:53">
      <c r="A130" s="4"/>
      <c r="C130" s="16">
        <v>5</v>
      </c>
      <c r="D130" s="17">
        <v>2</v>
      </c>
      <c r="E130" s="17">
        <v>2</v>
      </c>
      <c r="F130" s="17">
        <v>4</v>
      </c>
      <c r="G130" s="17">
        <v>2</v>
      </c>
      <c r="H130" s="17">
        <v>2</v>
      </c>
      <c r="I130" s="17">
        <v>2</v>
      </c>
      <c r="J130" s="18">
        <v>7</v>
      </c>
      <c r="L130" s="19">
        <v>1</v>
      </c>
      <c r="T130" s="19"/>
      <c r="U130" s="19"/>
      <c r="V130" s="19">
        <v>0</v>
      </c>
      <c r="AD130" s="19">
        <v>0</v>
      </c>
      <c r="AL130" s="19">
        <v>0</v>
      </c>
      <c r="AT130">
        <v>1</v>
      </c>
    </row>
    <row r="131" spans="1:53">
      <c r="A131" s="4"/>
      <c r="C131" s="16">
        <v>5</v>
      </c>
      <c r="D131" s="17">
        <v>5</v>
      </c>
      <c r="E131" s="17">
        <v>5</v>
      </c>
      <c r="F131" s="17">
        <v>6</v>
      </c>
      <c r="G131" s="17">
        <v>5</v>
      </c>
      <c r="H131" s="17">
        <v>3</v>
      </c>
      <c r="I131" s="17">
        <v>4</v>
      </c>
      <c r="J131" s="18">
        <v>5</v>
      </c>
      <c r="L131" s="19">
        <v>0</v>
      </c>
      <c r="T131" s="19"/>
      <c r="U131" s="19"/>
      <c r="V131" s="19">
        <v>1</v>
      </c>
      <c r="AD131" s="19">
        <v>0</v>
      </c>
      <c r="AL131" s="19">
        <v>0</v>
      </c>
      <c r="AT131">
        <v>1</v>
      </c>
    </row>
    <row r="132" spans="1:53">
      <c r="A132" s="4"/>
      <c r="C132" s="26">
        <v>6</v>
      </c>
      <c r="D132" s="1" t="s">
        <v>105</v>
      </c>
      <c r="E132" s="20">
        <v>6</v>
      </c>
      <c r="F132" s="20">
        <v>5</v>
      </c>
      <c r="G132" s="20">
        <v>5</v>
      </c>
      <c r="H132" s="1" t="s">
        <v>105</v>
      </c>
      <c r="I132" s="1" t="s">
        <v>105</v>
      </c>
      <c r="J132" s="27">
        <v>7</v>
      </c>
      <c r="L132" s="19">
        <v>1</v>
      </c>
      <c r="T132" s="19" t="s">
        <v>104</v>
      </c>
      <c r="U132" s="19" t="s">
        <v>104</v>
      </c>
      <c r="V132" s="19">
        <v>0</v>
      </c>
      <c r="AD132" s="19">
        <v>0</v>
      </c>
      <c r="AL132" s="19">
        <v>0</v>
      </c>
      <c r="AT132">
        <v>1</v>
      </c>
    </row>
    <row r="133" spans="1:53">
      <c r="A133" s="4"/>
      <c r="C133" s="16">
        <v>6</v>
      </c>
      <c r="D133" s="17">
        <v>6</v>
      </c>
      <c r="E133" s="17">
        <v>7</v>
      </c>
      <c r="F133" s="17">
        <v>7</v>
      </c>
      <c r="G133" s="17">
        <v>7</v>
      </c>
      <c r="H133" s="17">
        <v>7</v>
      </c>
      <c r="I133" s="17">
        <v>7</v>
      </c>
      <c r="J133" s="18">
        <v>7</v>
      </c>
      <c r="L133" s="19">
        <v>1</v>
      </c>
      <c r="T133" s="19"/>
      <c r="U133" s="19"/>
      <c r="V133" s="19">
        <v>0</v>
      </c>
      <c r="AD133" s="19">
        <v>1</v>
      </c>
      <c r="AL133" s="19">
        <v>0</v>
      </c>
      <c r="AT133">
        <v>1</v>
      </c>
    </row>
    <row r="134" spans="1:53">
      <c r="A134" s="4"/>
      <c r="C134" s="16">
        <v>6</v>
      </c>
      <c r="D134" s="17">
        <v>6</v>
      </c>
      <c r="E134" s="17">
        <v>6</v>
      </c>
      <c r="F134" s="17">
        <v>6</v>
      </c>
      <c r="G134" s="17">
        <v>5</v>
      </c>
      <c r="H134" s="17">
        <v>6</v>
      </c>
      <c r="I134" s="17">
        <v>6</v>
      </c>
      <c r="J134" s="18">
        <v>6</v>
      </c>
      <c r="L134" s="19">
        <v>1</v>
      </c>
      <c r="T134" s="19"/>
      <c r="U134" s="19"/>
      <c r="V134" s="19">
        <v>0</v>
      </c>
      <c r="AD134" s="19">
        <v>0</v>
      </c>
      <c r="AE134" t="s">
        <v>116</v>
      </c>
      <c r="AL134" s="19">
        <v>0</v>
      </c>
      <c r="AT134">
        <v>1</v>
      </c>
    </row>
    <row r="135" spans="1:53">
      <c r="A135" s="4"/>
      <c r="C135" s="16">
        <v>6</v>
      </c>
      <c r="D135" s="17">
        <v>6</v>
      </c>
      <c r="E135" s="17">
        <v>5</v>
      </c>
      <c r="F135" s="17">
        <v>5</v>
      </c>
      <c r="G135" s="17" t="s">
        <v>105</v>
      </c>
      <c r="H135" s="17" t="s">
        <v>105</v>
      </c>
      <c r="I135" s="17" t="s">
        <v>105</v>
      </c>
      <c r="J135" s="18" t="s">
        <v>105</v>
      </c>
      <c r="L135" s="19">
        <v>0</v>
      </c>
      <c r="T135" s="19"/>
      <c r="U135" s="19" t="s">
        <v>104</v>
      </c>
      <c r="V135" s="19">
        <v>0</v>
      </c>
      <c r="AD135" s="19">
        <v>0</v>
      </c>
      <c r="AL135" s="19">
        <v>0</v>
      </c>
      <c r="AT135">
        <v>1</v>
      </c>
    </row>
    <row r="136" spans="1:53">
      <c r="A136" s="4"/>
      <c r="C136" s="16">
        <v>5</v>
      </c>
      <c r="D136" s="17">
        <v>6</v>
      </c>
      <c r="E136" s="17">
        <v>6</v>
      </c>
      <c r="F136" s="17">
        <v>6</v>
      </c>
      <c r="G136" s="17">
        <v>6</v>
      </c>
      <c r="H136" s="17">
        <v>6</v>
      </c>
      <c r="I136" s="17">
        <v>6</v>
      </c>
      <c r="J136" s="18">
        <v>6</v>
      </c>
      <c r="L136" s="19">
        <v>1</v>
      </c>
      <c r="T136" s="19" t="s">
        <v>104</v>
      </c>
      <c r="U136" s="19"/>
      <c r="V136" s="19">
        <v>0</v>
      </c>
      <c r="AD136" s="19">
        <v>0</v>
      </c>
      <c r="AL136" s="19">
        <v>0</v>
      </c>
      <c r="AT136">
        <v>1</v>
      </c>
    </row>
    <row r="137" spans="1:53" ht="15" thickBot="1">
      <c r="A137" s="4"/>
      <c r="C137" s="16">
        <v>4</v>
      </c>
      <c r="D137" s="17">
        <v>7</v>
      </c>
      <c r="E137" s="17">
        <v>6</v>
      </c>
      <c r="F137" s="17">
        <v>5</v>
      </c>
      <c r="G137" s="17">
        <v>4</v>
      </c>
      <c r="H137" s="17">
        <v>6</v>
      </c>
      <c r="I137" s="17" t="s">
        <v>105</v>
      </c>
      <c r="J137" s="18">
        <v>7</v>
      </c>
      <c r="L137" s="127">
        <v>0</v>
      </c>
      <c r="T137" s="19"/>
      <c r="U137" s="19"/>
      <c r="V137" s="127">
        <v>0</v>
      </c>
      <c r="AD137" s="127">
        <v>1</v>
      </c>
      <c r="AL137" s="127">
        <v>0</v>
      </c>
      <c r="AT137">
        <v>1</v>
      </c>
    </row>
    <row r="138" spans="1:53" ht="16" thickTop="1" thickBot="1">
      <c r="A138" s="71" t="s">
        <v>108</v>
      </c>
      <c r="C138" s="69">
        <f>AVERAGE(C125:C137)</f>
        <v>5.4615384615384617</v>
      </c>
      <c r="D138" s="69">
        <f t="shared" ref="D138:J138" si="157">AVERAGE(D125:D137)</f>
        <v>5.583333333333333</v>
      </c>
      <c r="E138" s="69">
        <f t="shared" si="157"/>
        <v>5.615384615384615</v>
      </c>
      <c r="F138" s="69">
        <f t="shared" si="157"/>
        <v>5.5384615384615383</v>
      </c>
      <c r="G138" s="69">
        <f t="shared" si="157"/>
        <v>5.166666666666667</v>
      </c>
      <c r="H138" s="69">
        <f t="shared" si="157"/>
        <v>5.2727272727272725</v>
      </c>
      <c r="I138" s="69">
        <f t="shared" si="157"/>
        <v>5.5</v>
      </c>
      <c r="J138" s="69">
        <f t="shared" si="157"/>
        <v>6.166666666666667</v>
      </c>
      <c r="L138" s="107" t="b">
        <f t="shared" ref="L138:L150" si="158">IF(AND($L125,C125)=TRUE,C125)</f>
        <v>0</v>
      </c>
      <c r="M138" s="108" t="b">
        <f t="shared" ref="M138:M150" si="159">IF(AND($L125,D125)=TRUE,D125)</f>
        <v>0</v>
      </c>
      <c r="N138" s="108" t="b">
        <f t="shared" ref="N138:N150" si="160">IF(AND($L125,E125)=TRUE,E125)</f>
        <v>0</v>
      </c>
      <c r="O138" s="108" t="b">
        <f t="shared" ref="O138:O150" si="161">IF(AND($L125,F125)=TRUE,F125)</f>
        <v>0</v>
      </c>
      <c r="P138" s="108" t="b">
        <f t="shared" ref="P138:P150" si="162">IF(AND($L125,G125)=TRUE,G125)</f>
        <v>0</v>
      </c>
      <c r="Q138" s="108" t="b">
        <f t="shared" ref="Q138:Q150" si="163">IF(AND($L125,H125)=TRUE,H125)</f>
        <v>0</v>
      </c>
      <c r="R138" s="108" t="b">
        <f t="shared" ref="R138:R150" si="164">IF(AND($L125,I125)=TRUE,I125)</f>
        <v>0</v>
      </c>
      <c r="S138" s="109" t="b">
        <f t="shared" ref="S138:S150" si="165">IF(AND($L125,J125)=TRUE,J125)</f>
        <v>0</v>
      </c>
      <c r="V138" s="107" t="b">
        <f t="shared" ref="V138:V150" si="166">IF(AND($V125,C125)=TRUE,C125)</f>
        <v>0</v>
      </c>
      <c r="W138" s="108" t="b">
        <f t="shared" ref="W138:W150" si="167">IF(AND($V125,D125)=TRUE,D125)</f>
        <v>0</v>
      </c>
      <c r="X138" s="108" t="b">
        <f t="shared" ref="X138:X150" si="168">IF(AND($V125,E125)=TRUE,E125)</f>
        <v>0</v>
      </c>
      <c r="Y138" s="108" t="b">
        <f t="shared" ref="Y138:Y150" si="169">IF(AND($V125,F125)=TRUE,F125)</f>
        <v>0</v>
      </c>
      <c r="Z138" s="108" t="b">
        <f t="shared" ref="Z138:Z150" si="170">IF(AND($V125,G125)=TRUE,G125)</f>
        <v>0</v>
      </c>
      <c r="AA138" s="108" t="b">
        <f t="shared" ref="AA138:AA150" si="171">IF(AND($V125,H125)=TRUE,H125)</f>
        <v>0</v>
      </c>
      <c r="AB138" s="108" t="b">
        <f t="shared" ref="AB138:AB150" si="172">IF(AND($V125,I125)=TRUE,I125)</f>
        <v>0</v>
      </c>
      <c r="AC138" s="108" t="b">
        <f t="shared" ref="AC138:AC150" si="173">IF(AND($V125,J125)=TRUE,J125)</f>
        <v>0</v>
      </c>
      <c r="AD138" s="107">
        <f t="shared" ref="AD138:AD150" si="174">IF(AND($AD125,C125)=TRUE,C125)</f>
        <v>5</v>
      </c>
      <c r="AE138" s="108">
        <f t="shared" ref="AE138:AE150" si="175">IF(AND($AD125,D125)=TRUE,D125)</f>
        <v>7</v>
      </c>
      <c r="AF138" s="108">
        <f t="shared" ref="AF138:AF150" si="176">IF(AND($AD125,E125)=TRUE,E125)</f>
        <v>7</v>
      </c>
      <c r="AG138" s="108">
        <f t="shared" ref="AG138:AG150" si="177">IF(AND($AD125,F125)=TRUE,F125)</f>
        <v>6</v>
      </c>
      <c r="AH138" s="108">
        <f t="shared" ref="AH138:AH150" si="178">IF(AND($AD125,G125)=TRUE,G125)</f>
        <v>6</v>
      </c>
      <c r="AI138" s="108">
        <f t="shared" ref="AI138:AI150" si="179">IF(AND($AD125,H125)=TRUE,H125)</f>
        <v>5</v>
      </c>
      <c r="AJ138" s="108">
        <f t="shared" ref="AJ138:AJ150" si="180">IF(AND($AD125,I125)=TRUE,I125)</f>
        <v>5</v>
      </c>
      <c r="AK138" s="108">
        <f t="shared" ref="AK138:AK150" si="181">IF(AND($AD125,J125)=TRUE,J125)</f>
        <v>6</v>
      </c>
      <c r="AL138" s="156">
        <f>IF(AND($AL125,C125)=TRUE,C125)</f>
        <v>5</v>
      </c>
      <c r="AM138" s="157">
        <f t="shared" ref="AM138:AS150" si="182">IF(AND($AL125,D125)=TRUE,D125)</f>
        <v>7</v>
      </c>
      <c r="AN138" s="157">
        <f t="shared" si="182"/>
        <v>7</v>
      </c>
      <c r="AO138" s="157">
        <f t="shared" si="182"/>
        <v>6</v>
      </c>
      <c r="AP138" s="157">
        <f t="shared" si="182"/>
        <v>6</v>
      </c>
      <c r="AQ138" s="157">
        <f t="shared" si="182"/>
        <v>5</v>
      </c>
      <c r="AR138" s="157">
        <f t="shared" si="182"/>
        <v>5</v>
      </c>
      <c r="AS138" s="157">
        <f t="shared" si="182"/>
        <v>6</v>
      </c>
      <c r="AT138" s="156" t="b">
        <f>IF(AND($AT125,C125)=TRUE,C125)</f>
        <v>0</v>
      </c>
      <c r="AU138" s="157" t="b">
        <f t="shared" ref="AU138:BA150" si="183">IF(AND($AT125,D125)=TRUE,D125)</f>
        <v>0</v>
      </c>
      <c r="AV138" s="157" t="b">
        <f t="shared" si="183"/>
        <v>0</v>
      </c>
      <c r="AW138" s="157" t="b">
        <f t="shared" si="183"/>
        <v>0</v>
      </c>
      <c r="AX138" s="157" t="b">
        <f t="shared" si="183"/>
        <v>0</v>
      </c>
      <c r="AY138" s="157" t="b">
        <f t="shared" si="183"/>
        <v>0</v>
      </c>
      <c r="AZ138" s="157" t="b">
        <f t="shared" si="183"/>
        <v>0</v>
      </c>
      <c r="BA138" s="154" t="b">
        <f t="shared" si="183"/>
        <v>0</v>
      </c>
    </row>
    <row r="139" spans="1:53" ht="16" thickTop="1" thickBot="1">
      <c r="A139" s="71" t="s">
        <v>136</v>
      </c>
      <c r="C139" s="70">
        <f>STDEV(C125:C137)</f>
        <v>0.66022529177352451</v>
      </c>
      <c r="D139" s="70">
        <f t="shared" ref="D139:J139" si="184">STDEV(D125:D137)</f>
        <v>1.3789543689024497</v>
      </c>
      <c r="E139" s="70">
        <f t="shared" si="184"/>
        <v>1.3867504905630732</v>
      </c>
      <c r="F139" s="70">
        <f t="shared" si="184"/>
        <v>0.96741792204684507</v>
      </c>
      <c r="G139" s="70">
        <f t="shared" si="184"/>
        <v>1.4034589305344747</v>
      </c>
      <c r="H139" s="70">
        <f t="shared" si="184"/>
        <v>1.6180796699117812</v>
      </c>
      <c r="I139" s="70">
        <f t="shared" si="184"/>
        <v>1.509230856356236</v>
      </c>
      <c r="J139" s="70">
        <f t="shared" si="184"/>
        <v>1.1934162828797108</v>
      </c>
      <c r="L139" s="110">
        <f t="shared" si="158"/>
        <v>6</v>
      </c>
      <c r="M139" s="106">
        <f t="shared" si="159"/>
        <v>6</v>
      </c>
      <c r="N139" s="106">
        <f t="shared" si="160"/>
        <v>6</v>
      </c>
      <c r="O139" s="106">
        <f t="shared" si="161"/>
        <v>7</v>
      </c>
      <c r="P139" s="106">
        <f t="shared" si="162"/>
        <v>7</v>
      </c>
      <c r="Q139" s="106">
        <f t="shared" si="163"/>
        <v>7</v>
      </c>
      <c r="R139" s="106">
        <f t="shared" si="164"/>
        <v>7</v>
      </c>
      <c r="S139" s="111">
        <f t="shared" si="165"/>
        <v>7</v>
      </c>
      <c r="V139" s="110" t="b">
        <f t="shared" si="166"/>
        <v>0</v>
      </c>
      <c r="W139" s="106" t="b">
        <f t="shared" si="167"/>
        <v>0</v>
      </c>
      <c r="X139" s="106" t="b">
        <f t="shared" si="168"/>
        <v>0</v>
      </c>
      <c r="Y139" s="106" t="b">
        <f t="shared" si="169"/>
        <v>0</v>
      </c>
      <c r="Z139" s="106" t="b">
        <f t="shared" si="170"/>
        <v>0</v>
      </c>
      <c r="AA139" s="106" t="b">
        <f t="shared" si="171"/>
        <v>0</v>
      </c>
      <c r="AB139" s="106" t="b">
        <f t="shared" si="172"/>
        <v>0</v>
      </c>
      <c r="AC139" s="106" t="b">
        <f t="shared" si="173"/>
        <v>0</v>
      </c>
      <c r="AD139" s="110" t="b">
        <f t="shared" si="174"/>
        <v>0</v>
      </c>
      <c r="AE139" s="106" t="b">
        <f t="shared" si="175"/>
        <v>0</v>
      </c>
      <c r="AF139" s="106" t="b">
        <f t="shared" si="176"/>
        <v>0</v>
      </c>
      <c r="AG139" s="106" t="b">
        <f t="shared" si="177"/>
        <v>0</v>
      </c>
      <c r="AH139" s="106" t="b">
        <f t="shared" si="178"/>
        <v>0</v>
      </c>
      <c r="AI139" s="106" t="b">
        <f t="shared" si="179"/>
        <v>0</v>
      </c>
      <c r="AJ139" s="106" t="b">
        <f t="shared" si="180"/>
        <v>0</v>
      </c>
      <c r="AK139" s="106" t="b">
        <f t="shared" si="181"/>
        <v>0</v>
      </c>
      <c r="AL139" s="158">
        <f t="shared" ref="AL139:AL150" si="185">IF(AND($AL126,C126)=TRUE,C126)</f>
        <v>6</v>
      </c>
      <c r="AM139" s="155">
        <f t="shared" si="182"/>
        <v>6</v>
      </c>
      <c r="AN139" s="155">
        <f t="shared" si="182"/>
        <v>6</v>
      </c>
      <c r="AO139" s="155">
        <f t="shared" si="182"/>
        <v>7</v>
      </c>
      <c r="AP139" s="155">
        <f t="shared" si="182"/>
        <v>7</v>
      </c>
      <c r="AQ139" s="155">
        <f t="shared" si="182"/>
        <v>7</v>
      </c>
      <c r="AR139" s="155">
        <f t="shared" si="182"/>
        <v>7</v>
      </c>
      <c r="AS139" s="155">
        <f t="shared" si="182"/>
        <v>7</v>
      </c>
      <c r="AT139" s="158" t="b">
        <f t="shared" ref="AT139:AT150" si="186">IF(AND($AT126,C126)=TRUE,C126)</f>
        <v>0</v>
      </c>
      <c r="AU139" s="155" t="b">
        <f t="shared" si="183"/>
        <v>0</v>
      </c>
      <c r="AV139" s="155" t="b">
        <f t="shared" si="183"/>
        <v>0</v>
      </c>
      <c r="AW139" s="155" t="b">
        <f t="shared" si="183"/>
        <v>0</v>
      </c>
      <c r="AX139" s="155" t="b">
        <f t="shared" si="183"/>
        <v>0</v>
      </c>
      <c r="AY139" s="155" t="b">
        <f t="shared" si="183"/>
        <v>0</v>
      </c>
      <c r="AZ139" s="155" t="b">
        <f t="shared" si="183"/>
        <v>0</v>
      </c>
      <c r="BA139" s="159" t="b">
        <f t="shared" si="183"/>
        <v>0</v>
      </c>
    </row>
    <row r="140" spans="1:53" ht="15" thickBot="1">
      <c r="A140" s="71" t="s">
        <v>109</v>
      </c>
      <c r="C140" s="70">
        <f t="shared" ref="C140:J140" si="187">C138/7</f>
        <v>0.78021978021978022</v>
      </c>
      <c r="D140" s="70">
        <f t="shared" si="187"/>
        <v>0.79761904761904756</v>
      </c>
      <c r="E140" s="70">
        <f t="shared" si="187"/>
        <v>0.80219780219780212</v>
      </c>
      <c r="F140" s="70">
        <f t="shared" si="187"/>
        <v>0.79120879120879117</v>
      </c>
      <c r="G140" s="70">
        <f t="shared" si="187"/>
        <v>0.73809523809523814</v>
      </c>
      <c r="H140" s="70">
        <f t="shared" si="187"/>
        <v>0.75324675324675316</v>
      </c>
      <c r="I140" s="70">
        <f t="shared" si="187"/>
        <v>0.7857142857142857</v>
      </c>
      <c r="J140" s="70">
        <f t="shared" si="187"/>
        <v>0.88095238095238104</v>
      </c>
      <c r="L140" s="110">
        <f t="shared" si="158"/>
        <v>6</v>
      </c>
      <c r="M140" s="106">
        <f t="shared" si="159"/>
        <v>6</v>
      </c>
      <c r="N140" s="106">
        <f t="shared" si="160"/>
        <v>7</v>
      </c>
      <c r="O140" s="106">
        <f t="shared" si="161"/>
        <v>6</v>
      </c>
      <c r="P140" s="106">
        <f t="shared" si="162"/>
        <v>6</v>
      </c>
      <c r="Q140" s="106">
        <f t="shared" si="163"/>
        <v>6</v>
      </c>
      <c r="R140" s="106">
        <f t="shared" si="164"/>
        <v>6</v>
      </c>
      <c r="S140" s="111">
        <f t="shared" si="165"/>
        <v>7</v>
      </c>
      <c r="V140" s="110" t="b">
        <f t="shared" si="166"/>
        <v>0</v>
      </c>
      <c r="W140" s="106" t="b">
        <f t="shared" si="167"/>
        <v>0</v>
      </c>
      <c r="X140" s="106" t="b">
        <f t="shared" si="168"/>
        <v>0</v>
      </c>
      <c r="Y140" s="106" t="b">
        <f t="shared" si="169"/>
        <v>0</v>
      </c>
      <c r="Z140" s="106" t="b">
        <f t="shared" si="170"/>
        <v>0</v>
      </c>
      <c r="AA140" s="106" t="b">
        <f t="shared" si="171"/>
        <v>0</v>
      </c>
      <c r="AB140" s="106" t="b">
        <f t="shared" si="172"/>
        <v>0</v>
      </c>
      <c r="AC140" s="106" t="b">
        <f t="shared" si="173"/>
        <v>0</v>
      </c>
      <c r="AD140" s="110" t="b">
        <f t="shared" si="174"/>
        <v>0</v>
      </c>
      <c r="AE140" s="106" t="b">
        <f t="shared" si="175"/>
        <v>0</v>
      </c>
      <c r="AF140" s="106" t="b">
        <f t="shared" si="176"/>
        <v>0</v>
      </c>
      <c r="AG140" s="106" t="b">
        <f t="shared" si="177"/>
        <v>0</v>
      </c>
      <c r="AH140" s="106" t="b">
        <f t="shared" si="178"/>
        <v>0</v>
      </c>
      <c r="AI140" s="106" t="b">
        <f t="shared" si="179"/>
        <v>0</v>
      </c>
      <c r="AJ140" s="106" t="b">
        <f t="shared" si="180"/>
        <v>0</v>
      </c>
      <c r="AK140" s="106" t="b">
        <f t="shared" si="181"/>
        <v>0</v>
      </c>
      <c r="AL140" s="158">
        <f t="shared" si="185"/>
        <v>6</v>
      </c>
      <c r="AM140" s="155">
        <f t="shared" si="182"/>
        <v>6</v>
      </c>
      <c r="AN140" s="155">
        <f t="shared" si="182"/>
        <v>7</v>
      </c>
      <c r="AO140" s="155">
        <f t="shared" si="182"/>
        <v>6</v>
      </c>
      <c r="AP140" s="155">
        <f t="shared" si="182"/>
        <v>6</v>
      </c>
      <c r="AQ140" s="155">
        <f t="shared" si="182"/>
        <v>6</v>
      </c>
      <c r="AR140" s="155">
        <f t="shared" si="182"/>
        <v>6</v>
      </c>
      <c r="AS140" s="155">
        <f t="shared" si="182"/>
        <v>7</v>
      </c>
      <c r="AT140" s="158" t="b">
        <f t="shared" si="186"/>
        <v>0</v>
      </c>
      <c r="AU140" s="155" t="b">
        <f t="shared" si="183"/>
        <v>0</v>
      </c>
      <c r="AV140" s="155" t="b">
        <f t="shared" si="183"/>
        <v>0</v>
      </c>
      <c r="AW140" s="155" t="b">
        <f t="shared" si="183"/>
        <v>0</v>
      </c>
      <c r="AX140" s="155" t="b">
        <f t="shared" si="183"/>
        <v>0</v>
      </c>
      <c r="AY140" s="155" t="b">
        <f t="shared" si="183"/>
        <v>0</v>
      </c>
      <c r="AZ140" s="155" t="b">
        <f t="shared" si="183"/>
        <v>0</v>
      </c>
      <c r="BA140" s="159" t="b">
        <f t="shared" si="183"/>
        <v>0</v>
      </c>
    </row>
    <row r="141" spans="1:53" ht="15" thickBot="1">
      <c r="A141" s="71" t="s">
        <v>157</v>
      </c>
      <c r="C141" s="70">
        <f t="shared" ref="C141:J141" si="188">C140*C2</f>
        <v>9.7527472527472528E-2</v>
      </c>
      <c r="D141" s="70">
        <f t="shared" si="188"/>
        <v>3.3234126984126977E-2</v>
      </c>
      <c r="E141" s="70">
        <f t="shared" si="188"/>
        <v>0.16712454212454214</v>
      </c>
      <c r="F141" s="70">
        <f t="shared" si="188"/>
        <v>0.13186813186813184</v>
      </c>
      <c r="G141" s="70">
        <f t="shared" si="188"/>
        <v>0.15376984126984131</v>
      </c>
      <c r="H141" s="70">
        <f t="shared" si="188"/>
        <v>6.2770562770562754E-2</v>
      </c>
      <c r="I141" s="70">
        <f t="shared" si="188"/>
        <v>0.13095238095238093</v>
      </c>
      <c r="J141" s="70">
        <f t="shared" si="188"/>
        <v>7.3412698412698416E-2</v>
      </c>
      <c r="K141" s="75">
        <f>SUM(C141:J141)</f>
        <v>0.85065975690975693</v>
      </c>
      <c r="L141" s="110" t="b">
        <f t="shared" si="158"/>
        <v>0</v>
      </c>
      <c r="M141" s="106" t="b">
        <f t="shared" si="159"/>
        <v>0</v>
      </c>
      <c r="N141" s="106" t="b">
        <f t="shared" si="160"/>
        <v>0</v>
      </c>
      <c r="O141" s="106" t="b">
        <f t="shared" si="161"/>
        <v>0</v>
      </c>
      <c r="P141" s="106" t="b">
        <f t="shared" si="162"/>
        <v>0</v>
      </c>
      <c r="Q141" s="106" t="b">
        <f t="shared" si="163"/>
        <v>0</v>
      </c>
      <c r="R141" s="106" t="b">
        <f t="shared" si="164"/>
        <v>0</v>
      </c>
      <c r="S141" s="111" t="b">
        <f t="shared" si="165"/>
        <v>0</v>
      </c>
      <c r="V141" s="110" t="b">
        <f t="shared" si="166"/>
        <v>0</v>
      </c>
      <c r="W141" s="106" t="b">
        <f t="shared" si="167"/>
        <v>0</v>
      </c>
      <c r="X141" s="106" t="b">
        <f t="shared" si="168"/>
        <v>0</v>
      </c>
      <c r="Y141" s="106" t="b">
        <f t="shared" si="169"/>
        <v>0</v>
      </c>
      <c r="Z141" s="106" t="b">
        <f t="shared" si="170"/>
        <v>0</v>
      </c>
      <c r="AA141" s="106" t="b">
        <f t="shared" si="171"/>
        <v>0</v>
      </c>
      <c r="AB141" s="106" t="b">
        <f t="shared" si="172"/>
        <v>0</v>
      </c>
      <c r="AC141" s="106" t="b">
        <f t="shared" si="173"/>
        <v>0</v>
      </c>
      <c r="AD141" s="110" t="b">
        <f t="shared" si="174"/>
        <v>0</v>
      </c>
      <c r="AE141" s="106" t="b">
        <f t="shared" si="175"/>
        <v>0</v>
      </c>
      <c r="AF141" s="106" t="b">
        <f t="shared" si="176"/>
        <v>0</v>
      </c>
      <c r="AG141" s="106" t="b">
        <f t="shared" si="177"/>
        <v>0</v>
      </c>
      <c r="AH141" s="106" t="b">
        <f t="shared" si="178"/>
        <v>0</v>
      </c>
      <c r="AI141" s="106" t="b">
        <f t="shared" si="179"/>
        <v>0</v>
      </c>
      <c r="AJ141" s="106" t="b">
        <f t="shared" si="180"/>
        <v>0</v>
      </c>
      <c r="AK141" s="106" t="b">
        <f t="shared" si="181"/>
        <v>0</v>
      </c>
      <c r="AL141" s="158">
        <f t="shared" si="185"/>
        <v>6</v>
      </c>
      <c r="AM141" s="155">
        <f t="shared" si="182"/>
        <v>6</v>
      </c>
      <c r="AN141" s="155">
        <f t="shared" si="182"/>
        <v>6</v>
      </c>
      <c r="AO141" s="155">
        <f t="shared" si="182"/>
        <v>4</v>
      </c>
      <c r="AP141" s="155">
        <f t="shared" si="182"/>
        <v>5</v>
      </c>
      <c r="AQ141" s="155">
        <f t="shared" si="182"/>
        <v>6</v>
      </c>
      <c r="AR141" s="155">
        <f t="shared" si="182"/>
        <v>6</v>
      </c>
      <c r="AS141" s="155">
        <f t="shared" si="182"/>
        <v>3</v>
      </c>
      <c r="AT141" s="158" t="b">
        <f t="shared" si="186"/>
        <v>0</v>
      </c>
      <c r="AU141" s="155" t="b">
        <f t="shared" si="183"/>
        <v>0</v>
      </c>
      <c r="AV141" s="155" t="b">
        <f t="shared" si="183"/>
        <v>0</v>
      </c>
      <c r="AW141" s="155" t="b">
        <f t="shared" si="183"/>
        <v>0</v>
      </c>
      <c r="AX141" s="155" t="b">
        <f t="shared" si="183"/>
        <v>0</v>
      </c>
      <c r="AY141" s="155" t="b">
        <f t="shared" si="183"/>
        <v>0</v>
      </c>
      <c r="AZ141" s="155" t="b">
        <f t="shared" si="183"/>
        <v>0</v>
      </c>
      <c r="BA141" s="159" t="b">
        <f t="shared" si="183"/>
        <v>0</v>
      </c>
    </row>
    <row r="142" spans="1:53">
      <c r="A142" s="71" t="s">
        <v>163</v>
      </c>
      <c r="C142" s="1">
        <f t="shared" ref="C142:J142" si="189">C140*C3</f>
        <v>9.3203075392516377E-2</v>
      </c>
      <c r="D142" s="1">
        <f t="shared" si="189"/>
        <v>8.0616121283823144E-2</v>
      </c>
      <c r="E142" s="1">
        <f t="shared" si="189"/>
        <v>0.15336201066014729</v>
      </c>
      <c r="F142" s="1">
        <f t="shared" si="189"/>
        <v>7.4966400059567756E-2</v>
      </c>
      <c r="G142" s="1">
        <f t="shared" si="189"/>
        <v>0.126936960554973</v>
      </c>
      <c r="H142" s="1">
        <f t="shared" si="189"/>
        <v>7.805418466344495E-2</v>
      </c>
      <c r="I142" s="1">
        <f t="shared" si="189"/>
        <v>9.863021295474711E-2</v>
      </c>
      <c r="J142" s="1">
        <f t="shared" si="189"/>
        <v>8.1411407777867414E-2</v>
      </c>
      <c r="K142" s="21">
        <f>SUM(C142:J142)</f>
        <v>0.78718037334708701</v>
      </c>
      <c r="L142" s="110" t="b">
        <f t="shared" si="158"/>
        <v>0</v>
      </c>
      <c r="M142" s="106" t="b">
        <f t="shared" si="159"/>
        <v>0</v>
      </c>
      <c r="N142" s="106" t="b">
        <f t="shared" si="160"/>
        <v>0</v>
      </c>
      <c r="O142" s="106" t="b">
        <f t="shared" si="161"/>
        <v>0</v>
      </c>
      <c r="P142" s="106" t="b">
        <f t="shared" si="162"/>
        <v>0</v>
      </c>
      <c r="Q142" s="106" t="b">
        <f t="shared" si="163"/>
        <v>0</v>
      </c>
      <c r="R142" s="106" t="b">
        <f t="shared" si="164"/>
        <v>0</v>
      </c>
      <c r="S142" s="111" t="b">
        <f t="shared" si="165"/>
        <v>0</v>
      </c>
      <c r="V142" s="110" t="b">
        <f t="shared" si="166"/>
        <v>0</v>
      </c>
      <c r="W142" s="106" t="b">
        <f t="shared" si="167"/>
        <v>0</v>
      </c>
      <c r="X142" s="106" t="b">
        <f t="shared" si="168"/>
        <v>0</v>
      </c>
      <c r="Y142" s="106" t="b">
        <f t="shared" si="169"/>
        <v>0</v>
      </c>
      <c r="Z142" s="106" t="b">
        <f t="shared" si="170"/>
        <v>0</v>
      </c>
      <c r="AA142" s="106" t="b">
        <f t="shared" si="171"/>
        <v>0</v>
      </c>
      <c r="AB142" s="106" t="b">
        <f t="shared" si="172"/>
        <v>0</v>
      </c>
      <c r="AC142" s="106" t="b">
        <f t="shared" si="173"/>
        <v>0</v>
      </c>
      <c r="AD142" s="110" t="b">
        <f t="shared" si="174"/>
        <v>0</v>
      </c>
      <c r="AE142" s="106" t="b">
        <f t="shared" si="175"/>
        <v>0</v>
      </c>
      <c r="AF142" s="106" t="b">
        <f t="shared" si="176"/>
        <v>0</v>
      </c>
      <c r="AG142" s="106" t="b">
        <f t="shared" si="177"/>
        <v>0</v>
      </c>
      <c r="AH142" s="106" t="b">
        <f t="shared" si="178"/>
        <v>0</v>
      </c>
      <c r="AI142" s="106" t="b">
        <f t="shared" si="179"/>
        <v>0</v>
      </c>
      <c r="AJ142" s="106" t="b">
        <f t="shared" si="180"/>
        <v>0</v>
      </c>
      <c r="AK142" s="106" t="b">
        <f t="shared" si="181"/>
        <v>0</v>
      </c>
      <c r="AL142" s="158" t="b">
        <f t="shared" si="185"/>
        <v>0</v>
      </c>
      <c r="AM142" s="155" t="b">
        <f t="shared" si="182"/>
        <v>0</v>
      </c>
      <c r="AN142" s="155" t="b">
        <f t="shared" si="182"/>
        <v>0</v>
      </c>
      <c r="AO142" s="155" t="b">
        <f t="shared" si="182"/>
        <v>0</v>
      </c>
      <c r="AP142" s="155" t="b">
        <f t="shared" si="182"/>
        <v>0</v>
      </c>
      <c r="AQ142" s="155" t="b">
        <f t="shared" si="182"/>
        <v>0</v>
      </c>
      <c r="AR142" s="155" t="b">
        <f t="shared" si="182"/>
        <v>0</v>
      </c>
      <c r="AS142" s="155" t="b">
        <f t="shared" si="182"/>
        <v>0</v>
      </c>
      <c r="AT142" s="158">
        <f t="shared" si="186"/>
        <v>5</v>
      </c>
      <c r="AU142" s="155">
        <f t="shared" si="183"/>
        <v>4</v>
      </c>
      <c r="AV142" s="155">
        <f t="shared" si="183"/>
        <v>4</v>
      </c>
      <c r="AW142" s="155">
        <f t="shared" si="183"/>
        <v>5</v>
      </c>
      <c r="AX142" s="155">
        <f t="shared" si="183"/>
        <v>4</v>
      </c>
      <c r="AY142" s="155">
        <f t="shared" si="183"/>
        <v>4</v>
      </c>
      <c r="AZ142" s="155">
        <f t="shared" si="183"/>
        <v>6</v>
      </c>
      <c r="BA142" s="159">
        <f t="shared" si="183"/>
        <v>6</v>
      </c>
    </row>
    <row r="143" spans="1:53">
      <c r="A143" s="22" t="s">
        <v>110</v>
      </c>
      <c r="B143" s="3"/>
      <c r="C143" s="28">
        <f>K141</f>
        <v>0.85065975690975693</v>
      </c>
      <c r="D143" s="1"/>
      <c r="E143" s="1"/>
      <c r="F143" s="1"/>
      <c r="G143" s="1"/>
      <c r="H143" s="1"/>
      <c r="I143" s="1"/>
      <c r="J143" s="1"/>
      <c r="L143" s="110">
        <f t="shared" si="158"/>
        <v>5</v>
      </c>
      <c r="M143" s="106">
        <f t="shared" si="159"/>
        <v>2</v>
      </c>
      <c r="N143" s="106">
        <f t="shared" si="160"/>
        <v>2</v>
      </c>
      <c r="O143" s="106">
        <f t="shared" si="161"/>
        <v>4</v>
      </c>
      <c r="P143" s="106">
        <f t="shared" si="162"/>
        <v>2</v>
      </c>
      <c r="Q143" s="106">
        <f t="shared" si="163"/>
        <v>2</v>
      </c>
      <c r="R143" s="106">
        <f t="shared" si="164"/>
        <v>2</v>
      </c>
      <c r="S143" s="111">
        <f t="shared" si="165"/>
        <v>7</v>
      </c>
      <c r="V143" s="110" t="b">
        <f t="shared" si="166"/>
        <v>0</v>
      </c>
      <c r="W143" s="106" t="b">
        <f t="shared" si="167"/>
        <v>0</v>
      </c>
      <c r="X143" s="106" t="b">
        <f t="shared" si="168"/>
        <v>0</v>
      </c>
      <c r="Y143" s="106" t="b">
        <f t="shared" si="169"/>
        <v>0</v>
      </c>
      <c r="Z143" s="106" t="b">
        <f t="shared" si="170"/>
        <v>0</v>
      </c>
      <c r="AA143" s="106" t="b">
        <f t="shared" si="171"/>
        <v>0</v>
      </c>
      <c r="AB143" s="106" t="b">
        <f t="shared" si="172"/>
        <v>0</v>
      </c>
      <c r="AC143" s="106" t="b">
        <f t="shared" si="173"/>
        <v>0</v>
      </c>
      <c r="AD143" s="110" t="b">
        <f t="shared" si="174"/>
        <v>0</v>
      </c>
      <c r="AE143" s="106" t="b">
        <f t="shared" si="175"/>
        <v>0</v>
      </c>
      <c r="AF143" s="106" t="b">
        <f t="shared" si="176"/>
        <v>0</v>
      </c>
      <c r="AG143" s="106" t="b">
        <f t="shared" si="177"/>
        <v>0</v>
      </c>
      <c r="AH143" s="106" t="b">
        <f t="shared" si="178"/>
        <v>0</v>
      </c>
      <c r="AI143" s="106" t="b">
        <f t="shared" si="179"/>
        <v>0</v>
      </c>
      <c r="AJ143" s="106" t="b">
        <f t="shared" si="180"/>
        <v>0</v>
      </c>
      <c r="AK143" s="106" t="b">
        <f t="shared" si="181"/>
        <v>0</v>
      </c>
      <c r="AL143" s="158" t="b">
        <f t="shared" si="185"/>
        <v>0</v>
      </c>
      <c r="AM143" s="155" t="b">
        <f t="shared" si="182"/>
        <v>0</v>
      </c>
      <c r="AN143" s="155" t="b">
        <f t="shared" si="182"/>
        <v>0</v>
      </c>
      <c r="AO143" s="155" t="b">
        <f t="shared" si="182"/>
        <v>0</v>
      </c>
      <c r="AP143" s="155" t="b">
        <f t="shared" si="182"/>
        <v>0</v>
      </c>
      <c r="AQ143" s="155" t="b">
        <f t="shared" si="182"/>
        <v>0</v>
      </c>
      <c r="AR143" s="155" t="b">
        <f t="shared" si="182"/>
        <v>0</v>
      </c>
      <c r="AS143" s="155" t="b">
        <f t="shared" si="182"/>
        <v>0</v>
      </c>
      <c r="AT143" s="158">
        <f t="shared" si="186"/>
        <v>5</v>
      </c>
      <c r="AU143" s="155">
        <f t="shared" si="183"/>
        <v>2</v>
      </c>
      <c r="AV143" s="155">
        <f t="shared" si="183"/>
        <v>2</v>
      </c>
      <c r="AW143" s="155">
        <f t="shared" si="183"/>
        <v>4</v>
      </c>
      <c r="AX143" s="155">
        <f t="shared" si="183"/>
        <v>2</v>
      </c>
      <c r="AY143" s="155">
        <f t="shared" si="183"/>
        <v>2</v>
      </c>
      <c r="AZ143" s="155">
        <f t="shared" si="183"/>
        <v>2</v>
      </c>
      <c r="BA143" s="159">
        <f t="shared" si="183"/>
        <v>7</v>
      </c>
    </row>
    <row r="144" spans="1:53">
      <c r="A144" s="87" t="s">
        <v>135</v>
      </c>
      <c r="B144" s="88"/>
      <c r="C144" s="88">
        <f>K142</f>
        <v>0.78718037334708701</v>
      </c>
      <c r="D144" s="1"/>
      <c r="E144" s="1"/>
      <c r="F144" s="1"/>
      <c r="G144" s="1"/>
      <c r="H144" s="1"/>
      <c r="I144" s="1"/>
      <c r="J144" s="1"/>
      <c r="L144" s="110" t="b">
        <f t="shared" si="158"/>
        <v>0</v>
      </c>
      <c r="M144" s="106" t="b">
        <f t="shared" si="159"/>
        <v>0</v>
      </c>
      <c r="N144" s="106" t="b">
        <f t="shared" si="160"/>
        <v>0</v>
      </c>
      <c r="O144" s="106" t="b">
        <f t="shared" si="161"/>
        <v>0</v>
      </c>
      <c r="P144" s="106" t="b">
        <f t="shared" si="162"/>
        <v>0</v>
      </c>
      <c r="Q144" s="106" t="b">
        <f t="shared" si="163"/>
        <v>0</v>
      </c>
      <c r="R144" s="106" t="b">
        <f t="shared" si="164"/>
        <v>0</v>
      </c>
      <c r="S144" s="111" t="b">
        <f t="shared" si="165"/>
        <v>0</v>
      </c>
      <c r="V144" s="110">
        <f t="shared" si="166"/>
        <v>5</v>
      </c>
      <c r="W144" s="106">
        <f t="shared" si="167"/>
        <v>5</v>
      </c>
      <c r="X144" s="106">
        <f t="shared" si="168"/>
        <v>5</v>
      </c>
      <c r="Y144" s="106">
        <f t="shared" si="169"/>
        <v>6</v>
      </c>
      <c r="Z144" s="106">
        <f t="shared" si="170"/>
        <v>5</v>
      </c>
      <c r="AA144" s="106">
        <f t="shared" si="171"/>
        <v>3</v>
      </c>
      <c r="AB144" s="106">
        <f t="shared" si="172"/>
        <v>4</v>
      </c>
      <c r="AC144" s="106">
        <f t="shared" si="173"/>
        <v>5</v>
      </c>
      <c r="AD144" s="110" t="b">
        <f t="shared" si="174"/>
        <v>0</v>
      </c>
      <c r="AE144" s="106" t="b">
        <f t="shared" si="175"/>
        <v>0</v>
      </c>
      <c r="AF144" s="106" t="b">
        <f t="shared" si="176"/>
        <v>0</v>
      </c>
      <c r="AG144" s="106" t="b">
        <f t="shared" si="177"/>
        <v>0</v>
      </c>
      <c r="AH144" s="106" t="b">
        <f t="shared" si="178"/>
        <v>0</v>
      </c>
      <c r="AI144" s="106" t="b">
        <f t="shared" si="179"/>
        <v>0</v>
      </c>
      <c r="AJ144" s="106" t="b">
        <f t="shared" si="180"/>
        <v>0</v>
      </c>
      <c r="AK144" s="106" t="b">
        <f t="shared" si="181"/>
        <v>0</v>
      </c>
      <c r="AL144" s="158" t="b">
        <f t="shared" si="185"/>
        <v>0</v>
      </c>
      <c r="AM144" s="155" t="b">
        <f t="shared" si="182"/>
        <v>0</v>
      </c>
      <c r="AN144" s="155" t="b">
        <f t="shared" si="182"/>
        <v>0</v>
      </c>
      <c r="AO144" s="155" t="b">
        <f t="shared" si="182"/>
        <v>0</v>
      </c>
      <c r="AP144" s="155" t="b">
        <f t="shared" si="182"/>
        <v>0</v>
      </c>
      <c r="AQ144" s="155" t="b">
        <f t="shared" si="182"/>
        <v>0</v>
      </c>
      <c r="AR144" s="155" t="b">
        <f t="shared" si="182"/>
        <v>0</v>
      </c>
      <c r="AS144" s="155" t="b">
        <f t="shared" si="182"/>
        <v>0</v>
      </c>
      <c r="AT144" s="158">
        <f t="shared" si="186"/>
        <v>5</v>
      </c>
      <c r="AU144" s="155">
        <f t="shared" si="183"/>
        <v>5</v>
      </c>
      <c r="AV144" s="155">
        <f t="shared" si="183"/>
        <v>5</v>
      </c>
      <c r="AW144" s="155">
        <f t="shared" si="183"/>
        <v>6</v>
      </c>
      <c r="AX144" s="155">
        <f t="shared" si="183"/>
        <v>5</v>
      </c>
      <c r="AY144" s="155">
        <f t="shared" si="183"/>
        <v>3</v>
      </c>
      <c r="AZ144" s="155">
        <f t="shared" si="183"/>
        <v>4</v>
      </c>
      <c r="BA144" s="159">
        <f t="shared" si="183"/>
        <v>5</v>
      </c>
    </row>
    <row r="145" spans="1:53">
      <c r="A145" s="116" t="s">
        <v>130</v>
      </c>
      <c r="B145" s="117"/>
      <c r="L145" s="110">
        <f t="shared" si="158"/>
        <v>6</v>
      </c>
      <c r="M145" s="106" t="str">
        <f t="shared" si="159"/>
        <v>weiß nicht</v>
      </c>
      <c r="N145" s="106">
        <f t="shared" si="160"/>
        <v>6</v>
      </c>
      <c r="O145" s="106">
        <f t="shared" si="161"/>
        <v>5</v>
      </c>
      <c r="P145" s="106">
        <f t="shared" si="162"/>
        <v>5</v>
      </c>
      <c r="Q145" s="106" t="str">
        <f t="shared" si="163"/>
        <v>weiß nicht</v>
      </c>
      <c r="R145" s="106" t="str">
        <f t="shared" si="164"/>
        <v>weiß nicht</v>
      </c>
      <c r="S145" s="111">
        <f t="shared" si="165"/>
        <v>7</v>
      </c>
      <c r="V145" s="110" t="b">
        <f t="shared" si="166"/>
        <v>0</v>
      </c>
      <c r="W145" s="106" t="b">
        <f t="shared" si="167"/>
        <v>0</v>
      </c>
      <c r="X145" s="106" t="b">
        <f t="shared" si="168"/>
        <v>0</v>
      </c>
      <c r="Y145" s="106" t="b">
        <f t="shared" si="169"/>
        <v>0</v>
      </c>
      <c r="Z145" s="106" t="b">
        <f t="shared" si="170"/>
        <v>0</v>
      </c>
      <c r="AA145" s="106" t="b">
        <f t="shared" si="171"/>
        <v>0</v>
      </c>
      <c r="AB145" s="106" t="b">
        <f t="shared" si="172"/>
        <v>0</v>
      </c>
      <c r="AC145" s="106" t="b">
        <f t="shared" si="173"/>
        <v>0</v>
      </c>
      <c r="AD145" s="110" t="b">
        <f t="shared" si="174"/>
        <v>0</v>
      </c>
      <c r="AE145" s="106" t="b">
        <f t="shared" si="175"/>
        <v>0</v>
      </c>
      <c r="AF145" s="106" t="b">
        <f t="shared" si="176"/>
        <v>0</v>
      </c>
      <c r="AG145" s="106" t="b">
        <f t="shared" si="177"/>
        <v>0</v>
      </c>
      <c r="AH145" s="106" t="b">
        <f t="shared" si="178"/>
        <v>0</v>
      </c>
      <c r="AI145" s="106" t="b">
        <f t="shared" si="179"/>
        <v>0</v>
      </c>
      <c r="AJ145" s="106" t="b">
        <f t="shared" si="180"/>
        <v>0</v>
      </c>
      <c r="AK145" s="106" t="b">
        <f t="shared" si="181"/>
        <v>0</v>
      </c>
      <c r="AL145" s="158" t="b">
        <f t="shared" si="185"/>
        <v>0</v>
      </c>
      <c r="AM145" s="155" t="b">
        <f t="shared" si="182"/>
        <v>0</v>
      </c>
      <c r="AN145" s="155" t="b">
        <f t="shared" si="182"/>
        <v>0</v>
      </c>
      <c r="AO145" s="155" t="b">
        <f t="shared" si="182"/>
        <v>0</v>
      </c>
      <c r="AP145" s="155" t="b">
        <f t="shared" si="182"/>
        <v>0</v>
      </c>
      <c r="AQ145" s="155" t="b">
        <f t="shared" si="182"/>
        <v>0</v>
      </c>
      <c r="AR145" s="155" t="b">
        <f t="shared" si="182"/>
        <v>0</v>
      </c>
      <c r="AS145" s="155" t="b">
        <f t="shared" si="182"/>
        <v>0</v>
      </c>
      <c r="AT145" s="158">
        <f t="shared" si="186"/>
        <v>6</v>
      </c>
      <c r="AU145" s="155" t="str">
        <f t="shared" si="183"/>
        <v>weiß nicht</v>
      </c>
      <c r="AV145" s="155">
        <f t="shared" si="183"/>
        <v>6</v>
      </c>
      <c r="AW145" s="155">
        <f t="shared" si="183"/>
        <v>5</v>
      </c>
      <c r="AX145" s="155">
        <f t="shared" si="183"/>
        <v>5</v>
      </c>
      <c r="AY145" s="155" t="str">
        <f t="shared" si="183"/>
        <v>weiß nicht</v>
      </c>
      <c r="AZ145" s="155" t="str">
        <f t="shared" si="183"/>
        <v>weiß nicht</v>
      </c>
      <c r="BA145" s="159">
        <f t="shared" si="183"/>
        <v>7</v>
      </c>
    </row>
    <row r="146" spans="1:53">
      <c r="A146" s="118" t="s">
        <v>131</v>
      </c>
      <c r="B146" s="119"/>
      <c r="C146" s="119">
        <f>L151</f>
        <v>5.7142857142857144</v>
      </c>
      <c r="D146" s="119">
        <f t="shared" ref="D146:J146" si="190">M151</f>
        <v>5.333333333333333</v>
      </c>
      <c r="E146" s="119">
        <f t="shared" si="190"/>
        <v>5.7142857142857144</v>
      </c>
      <c r="F146" s="119">
        <f t="shared" si="190"/>
        <v>5.8571428571428568</v>
      </c>
      <c r="G146" s="119">
        <f t="shared" si="190"/>
        <v>5.4285714285714288</v>
      </c>
      <c r="H146" s="119">
        <f t="shared" si="190"/>
        <v>5.666666666666667</v>
      </c>
      <c r="I146" s="119">
        <f t="shared" si="190"/>
        <v>5.666666666666667</v>
      </c>
      <c r="J146" s="119">
        <f t="shared" si="190"/>
        <v>6.7142857142857144</v>
      </c>
      <c r="L146" s="110">
        <f t="shared" si="158"/>
        <v>6</v>
      </c>
      <c r="M146" s="106">
        <f t="shared" si="159"/>
        <v>6</v>
      </c>
      <c r="N146" s="106">
        <f t="shared" si="160"/>
        <v>7</v>
      </c>
      <c r="O146" s="106">
        <f t="shared" si="161"/>
        <v>7</v>
      </c>
      <c r="P146" s="106">
        <f t="shared" si="162"/>
        <v>7</v>
      </c>
      <c r="Q146" s="106">
        <f t="shared" si="163"/>
        <v>7</v>
      </c>
      <c r="R146" s="106">
        <f t="shared" si="164"/>
        <v>7</v>
      </c>
      <c r="S146" s="111">
        <f t="shared" si="165"/>
        <v>7</v>
      </c>
      <c r="V146" s="110" t="b">
        <f t="shared" si="166"/>
        <v>0</v>
      </c>
      <c r="W146" s="106" t="b">
        <f t="shared" si="167"/>
        <v>0</v>
      </c>
      <c r="X146" s="106" t="b">
        <f t="shared" si="168"/>
        <v>0</v>
      </c>
      <c r="Y146" s="106" t="b">
        <f t="shared" si="169"/>
        <v>0</v>
      </c>
      <c r="Z146" s="106" t="b">
        <f t="shared" si="170"/>
        <v>0</v>
      </c>
      <c r="AA146" s="106" t="b">
        <f t="shared" si="171"/>
        <v>0</v>
      </c>
      <c r="AB146" s="106" t="b">
        <f t="shared" si="172"/>
        <v>0</v>
      </c>
      <c r="AC146" s="106" t="b">
        <f t="shared" si="173"/>
        <v>0</v>
      </c>
      <c r="AD146" s="110">
        <f t="shared" si="174"/>
        <v>6</v>
      </c>
      <c r="AE146" s="106">
        <f t="shared" si="175"/>
        <v>6</v>
      </c>
      <c r="AF146" s="106">
        <f t="shared" si="176"/>
        <v>7</v>
      </c>
      <c r="AG146" s="106">
        <f t="shared" si="177"/>
        <v>7</v>
      </c>
      <c r="AH146" s="106">
        <f t="shared" si="178"/>
        <v>7</v>
      </c>
      <c r="AI146" s="106">
        <f t="shared" si="179"/>
        <v>7</v>
      </c>
      <c r="AJ146" s="106">
        <f t="shared" si="180"/>
        <v>7</v>
      </c>
      <c r="AK146" s="106">
        <f t="shared" si="181"/>
        <v>7</v>
      </c>
      <c r="AL146" s="158" t="b">
        <f t="shared" si="185"/>
        <v>0</v>
      </c>
      <c r="AM146" s="155" t="b">
        <f t="shared" si="182"/>
        <v>0</v>
      </c>
      <c r="AN146" s="155" t="b">
        <f t="shared" si="182"/>
        <v>0</v>
      </c>
      <c r="AO146" s="155" t="b">
        <f t="shared" si="182"/>
        <v>0</v>
      </c>
      <c r="AP146" s="155" t="b">
        <f t="shared" si="182"/>
        <v>0</v>
      </c>
      <c r="AQ146" s="155" t="b">
        <f t="shared" si="182"/>
        <v>0</v>
      </c>
      <c r="AR146" s="155" t="b">
        <f t="shared" si="182"/>
        <v>0</v>
      </c>
      <c r="AS146" s="155" t="b">
        <f t="shared" si="182"/>
        <v>0</v>
      </c>
      <c r="AT146" s="158">
        <f t="shared" si="186"/>
        <v>6</v>
      </c>
      <c r="AU146" s="155">
        <f t="shared" si="183"/>
        <v>6</v>
      </c>
      <c r="AV146" s="155">
        <f t="shared" si="183"/>
        <v>7</v>
      </c>
      <c r="AW146" s="155">
        <f t="shared" si="183"/>
        <v>7</v>
      </c>
      <c r="AX146" s="155">
        <f t="shared" si="183"/>
        <v>7</v>
      </c>
      <c r="AY146" s="155">
        <f t="shared" si="183"/>
        <v>7</v>
      </c>
      <c r="AZ146" s="155">
        <f t="shared" si="183"/>
        <v>7</v>
      </c>
      <c r="BA146" s="159">
        <f t="shared" si="183"/>
        <v>7</v>
      </c>
    </row>
    <row r="147" spans="1:53">
      <c r="A147" s="118" t="s">
        <v>132</v>
      </c>
      <c r="B147" s="119"/>
      <c r="C147" s="119">
        <f>L152</f>
        <v>0.48795003647426449</v>
      </c>
      <c r="D147" s="119">
        <f t="shared" ref="D147:J147" si="191">M152</f>
        <v>1.6329931618554527</v>
      </c>
      <c r="E147" s="119">
        <f t="shared" si="191"/>
        <v>1.7043362064926928</v>
      </c>
      <c r="F147" s="119">
        <f t="shared" si="191"/>
        <v>1.0690449676496978</v>
      </c>
      <c r="G147" s="119">
        <f t="shared" si="191"/>
        <v>1.7182493859684496</v>
      </c>
      <c r="H147" s="119">
        <f t="shared" si="191"/>
        <v>1.8618986725025259</v>
      </c>
      <c r="I147" s="119">
        <f t="shared" si="191"/>
        <v>1.8618986725025259</v>
      </c>
      <c r="J147" s="119">
        <f t="shared" si="191"/>
        <v>0.48795003647426938</v>
      </c>
      <c r="L147" s="110">
        <f t="shared" si="158"/>
        <v>6</v>
      </c>
      <c r="M147" s="106">
        <f t="shared" si="159"/>
        <v>6</v>
      </c>
      <c r="N147" s="106">
        <f t="shared" si="160"/>
        <v>6</v>
      </c>
      <c r="O147" s="106">
        <f t="shared" si="161"/>
        <v>6</v>
      </c>
      <c r="P147" s="106">
        <f t="shared" si="162"/>
        <v>5</v>
      </c>
      <c r="Q147" s="106">
        <f t="shared" si="163"/>
        <v>6</v>
      </c>
      <c r="R147" s="106">
        <f t="shared" si="164"/>
        <v>6</v>
      </c>
      <c r="S147" s="111">
        <f t="shared" si="165"/>
        <v>6</v>
      </c>
      <c r="V147" s="110" t="b">
        <f t="shared" si="166"/>
        <v>0</v>
      </c>
      <c r="W147" s="106" t="b">
        <f t="shared" si="167"/>
        <v>0</v>
      </c>
      <c r="X147" s="106" t="b">
        <f t="shared" si="168"/>
        <v>0</v>
      </c>
      <c r="Y147" s="106" t="b">
        <f t="shared" si="169"/>
        <v>0</v>
      </c>
      <c r="Z147" s="106" t="b">
        <f t="shared" si="170"/>
        <v>0</v>
      </c>
      <c r="AA147" s="106" t="b">
        <f t="shared" si="171"/>
        <v>0</v>
      </c>
      <c r="AB147" s="106" t="b">
        <f t="shared" si="172"/>
        <v>0</v>
      </c>
      <c r="AC147" s="106" t="b">
        <f t="shared" si="173"/>
        <v>0</v>
      </c>
      <c r="AD147" s="110" t="b">
        <f t="shared" si="174"/>
        <v>0</v>
      </c>
      <c r="AE147" s="106" t="b">
        <f t="shared" si="175"/>
        <v>0</v>
      </c>
      <c r="AF147" s="106" t="b">
        <f t="shared" si="176"/>
        <v>0</v>
      </c>
      <c r="AG147" s="106" t="b">
        <f t="shared" si="177"/>
        <v>0</v>
      </c>
      <c r="AH147" s="106" t="b">
        <f t="shared" si="178"/>
        <v>0</v>
      </c>
      <c r="AI147" s="106" t="b">
        <f t="shared" si="179"/>
        <v>0</v>
      </c>
      <c r="AJ147" s="106" t="b">
        <f t="shared" si="180"/>
        <v>0</v>
      </c>
      <c r="AK147" s="106" t="b">
        <f t="shared" si="181"/>
        <v>0</v>
      </c>
      <c r="AL147" s="158" t="b">
        <f t="shared" si="185"/>
        <v>0</v>
      </c>
      <c r="AM147" s="155" t="b">
        <f t="shared" si="182"/>
        <v>0</v>
      </c>
      <c r="AN147" s="155" t="b">
        <f t="shared" si="182"/>
        <v>0</v>
      </c>
      <c r="AO147" s="155" t="b">
        <f t="shared" si="182"/>
        <v>0</v>
      </c>
      <c r="AP147" s="155" t="b">
        <f t="shared" si="182"/>
        <v>0</v>
      </c>
      <c r="AQ147" s="155" t="b">
        <f t="shared" si="182"/>
        <v>0</v>
      </c>
      <c r="AR147" s="155" t="b">
        <f t="shared" si="182"/>
        <v>0</v>
      </c>
      <c r="AS147" s="155" t="b">
        <f t="shared" si="182"/>
        <v>0</v>
      </c>
      <c r="AT147" s="158">
        <f t="shared" si="186"/>
        <v>6</v>
      </c>
      <c r="AU147" s="155">
        <f t="shared" si="183"/>
        <v>6</v>
      </c>
      <c r="AV147" s="155">
        <f t="shared" si="183"/>
        <v>6</v>
      </c>
      <c r="AW147" s="155">
        <f t="shared" si="183"/>
        <v>6</v>
      </c>
      <c r="AX147" s="155">
        <f t="shared" si="183"/>
        <v>5</v>
      </c>
      <c r="AY147" s="155">
        <f t="shared" si="183"/>
        <v>6</v>
      </c>
      <c r="AZ147" s="155">
        <f t="shared" si="183"/>
        <v>6</v>
      </c>
      <c r="BA147" s="159">
        <f t="shared" si="183"/>
        <v>6</v>
      </c>
    </row>
    <row r="148" spans="1:53">
      <c r="A148" s="118" t="s">
        <v>109</v>
      </c>
      <c r="B148" s="119"/>
      <c r="C148" s="119">
        <f>C146/7</f>
        <v>0.81632653061224492</v>
      </c>
      <c r="D148" s="119">
        <f t="shared" ref="D148:J148" si="192">D146/7</f>
        <v>0.76190476190476186</v>
      </c>
      <c r="E148" s="119">
        <f t="shared" si="192"/>
        <v>0.81632653061224492</v>
      </c>
      <c r="F148" s="119">
        <f t="shared" si="192"/>
        <v>0.83673469387755095</v>
      </c>
      <c r="G148" s="119">
        <f t="shared" si="192"/>
        <v>0.77551020408163274</v>
      </c>
      <c r="H148" s="119">
        <f t="shared" si="192"/>
        <v>0.80952380952380953</v>
      </c>
      <c r="I148" s="119">
        <f t="shared" si="192"/>
        <v>0.80952380952380953</v>
      </c>
      <c r="J148" s="119">
        <f t="shared" si="192"/>
        <v>0.95918367346938782</v>
      </c>
      <c r="L148" s="110" t="b">
        <f t="shared" si="158"/>
        <v>0</v>
      </c>
      <c r="M148" s="106" t="b">
        <f t="shared" si="159"/>
        <v>0</v>
      </c>
      <c r="N148" s="106" t="b">
        <f t="shared" si="160"/>
        <v>0</v>
      </c>
      <c r="O148" s="106" t="b">
        <f t="shared" si="161"/>
        <v>0</v>
      </c>
      <c r="P148" s="106" t="b">
        <f t="shared" si="162"/>
        <v>0</v>
      </c>
      <c r="Q148" s="106" t="b">
        <f t="shared" si="163"/>
        <v>0</v>
      </c>
      <c r="R148" s="106" t="b">
        <f t="shared" si="164"/>
        <v>0</v>
      </c>
      <c r="S148" s="111" t="b">
        <f t="shared" si="165"/>
        <v>0</v>
      </c>
      <c r="V148" s="110" t="b">
        <f t="shared" si="166"/>
        <v>0</v>
      </c>
      <c r="W148" s="106" t="b">
        <f t="shared" si="167"/>
        <v>0</v>
      </c>
      <c r="X148" s="106" t="b">
        <f t="shared" si="168"/>
        <v>0</v>
      </c>
      <c r="Y148" s="106" t="b">
        <f t="shared" si="169"/>
        <v>0</v>
      </c>
      <c r="Z148" s="106" t="b">
        <f t="shared" si="170"/>
        <v>0</v>
      </c>
      <c r="AA148" s="106" t="b">
        <f t="shared" si="171"/>
        <v>0</v>
      </c>
      <c r="AB148" s="106" t="b">
        <f t="shared" si="172"/>
        <v>0</v>
      </c>
      <c r="AC148" s="106" t="b">
        <f t="shared" si="173"/>
        <v>0</v>
      </c>
      <c r="AD148" s="110" t="b">
        <f t="shared" si="174"/>
        <v>0</v>
      </c>
      <c r="AE148" s="106" t="b">
        <f t="shared" si="175"/>
        <v>0</v>
      </c>
      <c r="AF148" s="106" t="b">
        <f t="shared" si="176"/>
        <v>0</v>
      </c>
      <c r="AG148" s="106" t="b">
        <f t="shared" si="177"/>
        <v>0</v>
      </c>
      <c r="AH148" s="106" t="b">
        <f t="shared" si="178"/>
        <v>0</v>
      </c>
      <c r="AI148" s="106" t="b">
        <f t="shared" si="179"/>
        <v>0</v>
      </c>
      <c r="AJ148" s="106" t="b">
        <f t="shared" si="180"/>
        <v>0</v>
      </c>
      <c r="AK148" s="106" t="b">
        <f t="shared" si="181"/>
        <v>0</v>
      </c>
      <c r="AL148" s="158" t="b">
        <f t="shared" si="185"/>
        <v>0</v>
      </c>
      <c r="AM148" s="155" t="b">
        <f t="shared" si="182"/>
        <v>0</v>
      </c>
      <c r="AN148" s="155" t="b">
        <f t="shared" si="182"/>
        <v>0</v>
      </c>
      <c r="AO148" s="155" t="b">
        <f t="shared" si="182"/>
        <v>0</v>
      </c>
      <c r="AP148" s="155" t="b">
        <f t="shared" si="182"/>
        <v>0</v>
      </c>
      <c r="AQ148" s="155" t="b">
        <f t="shared" si="182"/>
        <v>0</v>
      </c>
      <c r="AR148" s="155" t="b">
        <f t="shared" si="182"/>
        <v>0</v>
      </c>
      <c r="AS148" s="155" t="b">
        <f t="shared" si="182"/>
        <v>0</v>
      </c>
      <c r="AT148" s="158">
        <f t="shared" si="186"/>
        <v>6</v>
      </c>
      <c r="AU148" s="155">
        <f t="shared" si="183"/>
        <v>6</v>
      </c>
      <c r="AV148" s="155">
        <f t="shared" si="183"/>
        <v>5</v>
      </c>
      <c r="AW148" s="155">
        <f t="shared" si="183"/>
        <v>5</v>
      </c>
      <c r="AX148" s="155" t="str">
        <f t="shared" si="183"/>
        <v>weiß nicht</v>
      </c>
      <c r="AY148" s="155" t="str">
        <f t="shared" si="183"/>
        <v>weiß nicht</v>
      </c>
      <c r="AZ148" s="155" t="str">
        <f t="shared" si="183"/>
        <v>weiß nicht</v>
      </c>
      <c r="BA148" s="159" t="str">
        <f t="shared" si="183"/>
        <v>weiß nicht</v>
      </c>
    </row>
    <row r="149" spans="1:53">
      <c r="A149" s="118" t="s">
        <v>158</v>
      </c>
      <c r="B149" s="119"/>
      <c r="C149" s="119">
        <f>C148*C$2</f>
        <v>0.10204081632653061</v>
      </c>
      <c r="D149" s="119">
        <f t="shared" ref="D149" si="193">D148*D$2</f>
        <v>3.1746031746031744E-2</v>
      </c>
      <c r="E149" s="119">
        <f t="shared" ref="E149" si="194">E148*E$2</f>
        <v>0.17006802721088438</v>
      </c>
      <c r="F149" s="119">
        <f t="shared" ref="F149" si="195">F148*F$2</f>
        <v>0.13945578231292516</v>
      </c>
      <c r="G149" s="119">
        <f t="shared" ref="G149" si="196">G148*G$2</f>
        <v>0.16156462585034018</v>
      </c>
      <c r="H149" s="119">
        <f t="shared" ref="H149" si="197">H148*H$2</f>
        <v>6.7460317460317457E-2</v>
      </c>
      <c r="I149" s="119">
        <f t="shared" ref="I149" si="198">I148*I$2</f>
        <v>0.13492063492063491</v>
      </c>
      <c r="J149" s="119">
        <f t="shared" ref="J149" si="199">J148*J$2</f>
        <v>7.9931972789115652E-2</v>
      </c>
      <c r="K149" s="119">
        <f>SUM(C149:J149)</f>
        <v>0.88718820861678005</v>
      </c>
      <c r="L149" s="110">
        <f t="shared" si="158"/>
        <v>5</v>
      </c>
      <c r="M149" s="106">
        <f t="shared" si="159"/>
        <v>6</v>
      </c>
      <c r="N149" s="106">
        <f t="shared" si="160"/>
        <v>6</v>
      </c>
      <c r="O149" s="106">
        <f t="shared" si="161"/>
        <v>6</v>
      </c>
      <c r="P149" s="106">
        <f t="shared" si="162"/>
        <v>6</v>
      </c>
      <c r="Q149" s="106">
        <f t="shared" si="163"/>
        <v>6</v>
      </c>
      <c r="R149" s="106">
        <f t="shared" si="164"/>
        <v>6</v>
      </c>
      <c r="S149" s="111">
        <f t="shared" si="165"/>
        <v>6</v>
      </c>
      <c r="V149" s="110" t="b">
        <f t="shared" si="166"/>
        <v>0</v>
      </c>
      <c r="W149" s="106" t="b">
        <f t="shared" si="167"/>
        <v>0</v>
      </c>
      <c r="X149" s="106" t="b">
        <f t="shared" si="168"/>
        <v>0</v>
      </c>
      <c r="Y149" s="106" t="b">
        <f t="shared" si="169"/>
        <v>0</v>
      </c>
      <c r="Z149" s="106" t="b">
        <f t="shared" si="170"/>
        <v>0</v>
      </c>
      <c r="AA149" s="106" t="b">
        <f t="shared" si="171"/>
        <v>0</v>
      </c>
      <c r="AB149" s="106" t="b">
        <f t="shared" si="172"/>
        <v>0</v>
      </c>
      <c r="AC149" s="106" t="b">
        <f t="shared" si="173"/>
        <v>0</v>
      </c>
      <c r="AD149" s="110" t="b">
        <f t="shared" si="174"/>
        <v>0</v>
      </c>
      <c r="AE149" s="106" t="b">
        <f t="shared" si="175"/>
        <v>0</v>
      </c>
      <c r="AF149" s="106" t="b">
        <f t="shared" si="176"/>
        <v>0</v>
      </c>
      <c r="AG149" s="106" t="b">
        <f t="shared" si="177"/>
        <v>0</v>
      </c>
      <c r="AH149" s="106" t="b">
        <f t="shared" si="178"/>
        <v>0</v>
      </c>
      <c r="AI149" s="106" t="b">
        <f t="shared" si="179"/>
        <v>0</v>
      </c>
      <c r="AJ149" s="106" t="b">
        <f t="shared" si="180"/>
        <v>0</v>
      </c>
      <c r="AK149" s="106" t="b">
        <f t="shared" si="181"/>
        <v>0</v>
      </c>
      <c r="AL149" s="158" t="b">
        <f t="shared" si="185"/>
        <v>0</v>
      </c>
      <c r="AM149" s="155" t="b">
        <f t="shared" si="182"/>
        <v>0</v>
      </c>
      <c r="AN149" s="155" t="b">
        <f t="shared" si="182"/>
        <v>0</v>
      </c>
      <c r="AO149" s="155" t="b">
        <f t="shared" si="182"/>
        <v>0</v>
      </c>
      <c r="AP149" s="155" t="b">
        <f t="shared" si="182"/>
        <v>0</v>
      </c>
      <c r="AQ149" s="155" t="b">
        <f t="shared" si="182"/>
        <v>0</v>
      </c>
      <c r="AR149" s="155" t="b">
        <f t="shared" si="182"/>
        <v>0</v>
      </c>
      <c r="AS149" s="155" t="b">
        <f t="shared" si="182"/>
        <v>0</v>
      </c>
      <c r="AT149" s="158">
        <f t="shared" si="186"/>
        <v>5</v>
      </c>
      <c r="AU149" s="155">
        <f t="shared" si="183"/>
        <v>6</v>
      </c>
      <c r="AV149" s="155">
        <f t="shared" si="183"/>
        <v>6</v>
      </c>
      <c r="AW149" s="155">
        <f t="shared" si="183"/>
        <v>6</v>
      </c>
      <c r="AX149" s="155">
        <f t="shared" si="183"/>
        <v>6</v>
      </c>
      <c r="AY149" s="155">
        <f t="shared" si="183"/>
        <v>6</v>
      </c>
      <c r="AZ149" s="155">
        <f t="shared" si="183"/>
        <v>6</v>
      </c>
      <c r="BA149" s="159">
        <f t="shared" si="183"/>
        <v>6</v>
      </c>
    </row>
    <row r="150" spans="1:53" ht="15" thickBot="1">
      <c r="A150" s="118" t="s">
        <v>193</v>
      </c>
      <c r="B150" s="119"/>
      <c r="C150" s="119">
        <f>C148*C$3</f>
        <v>9.7516296185329004E-2</v>
      </c>
      <c r="D150" s="119">
        <f t="shared" ref="D150:J150" si="200">D148*D$3</f>
        <v>7.7006444211413158E-2</v>
      </c>
      <c r="E150" s="119">
        <f t="shared" si="200"/>
        <v>0.15606310282441604</v>
      </c>
      <c r="F150" s="119">
        <f t="shared" si="200"/>
        <v>7.9279942920138124E-2</v>
      </c>
      <c r="G150" s="119">
        <f t="shared" si="200"/>
        <v>0.13337155302550158</v>
      </c>
      <c r="H150" s="119">
        <f t="shared" si="200"/>
        <v>8.3885819149794288E-2</v>
      </c>
      <c r="I150" s="119">
        <f t="shared" si="200"/>
        <v>0.10161900728670914</v>
      </c>
      <c r="J150" s="119">
        <f t="shared" si="200"/>
        <v>8.8640992252349851E-2</v>
      </c>
      <c r="K150" s="119">
        <f>SUM(C150:J150)</f>
        <v>0.8173831578556513</v>
      </c>
      <c r="L150" s="112" t="b">
        <f t="shared" si="158"/>
        <v>0</v>
      </c>
      <c r="M150" s="113" t="b">
        <f t="shared" si="159"/>
        <v>0</v>
      </c>
      <c r="N150" s="113" t="b">
        <f t="shared" si="160"/>
        <v>0</v>
      </c>
      <c r="O150" s="113" t="b">
        <f t="shared" si="161"/>
        <v>0</v>
      </c>
      <c r="P150" s="113" t="b">
        <f t="shared" si="162"/>
        <v>0</v>
      </c>
      <c r="Q150" s="113" t="b">
        <f t="shared" si="163"/>
        <v>0</v>
      </c>
      <c r="R150" s="113" t="b">
        <f t="shared" si="164"/>
        <v>0</v>
      </c>
      <c r="S150" s="114" t="b">
        <f t="shared" si="165"/>
        <v>0</v>
      </c>
      <c r="V150" s="112" t="b">
        <f t="shared" si="166"/>
        <v>0</v>
      </c>
      <c r="W150" s="113" t="b">
        <f t="shared" si="167"/>
        <v>0</v>
      </c>
      <c r="X150" s="113" t="b">
        <f t="shared" si="168"/>
        <v>0</v>
      </c>
      <c r="Y150" s="113" t="b">
        <f t="shared" si="169"/>
        <v>0</v>
      </c>
      <c r="Z150" s="113" t="b">
        <f t="shared" si="170"/>
        <v>0</v>
      </c>
      <c r="AA150" s="113" t="b">
        <f t="shared" si="171"/>
        <v>0</v>
      </c>
      <c r="AB150" s="113" t="b">
        <f t="shared" si="172"/>
        <v>0</v>
      </c>
      <c r="AC150" s="113" t="b">
        <f t="shared" si="173"/>
        <v>0</v>
      </c>
      <c r="AD150" s="112">
        <f t="shared" si="174"/>
        <v>4</v>
      </c>
      <c r="AE150" s="113">
        <f t="shared" si="175"/>
        <v>7</v>
      </c>
      <c r="AF150" s="113">
        <f t="shared" si="176"/>
        <v>6</v>
      </c>
      <c r="AG150" s="113">
        <f t="shared" si="177"/>
        <v>5</v>
      </c>
      <c r="AH150" s="113">
        <f t="shared" si="178"/>
        <v>4</v>
      </c>
      <c r="AI150" s="113">
        <f t="shared" si="179"/>
        <v>6</v>
      </c>
      <c r="AJ150" s="113" t="str">
        <f t="shared" si="180"/>
        <v>weiß nicht</v>
      </c>
      <c r="AK150" s="113">
        <f t="shared" si="181"/>
        <v>7</v>
      </c>
      <c r="AL150" s="160" t="b">
        <f t="shared" si="185"/>
        <v>0</v>
      </c>
      <c r="AM150" s="161" t="b">
        <f t="shared" si="182"/>
        <v>0</v>
      </c>
      <c r="AN150" s="161" t="b">
        <f t="shared" si="182"/>
        <v>0</v>
      </c>
      <c r="AO150" s="161" t="b">
        <f t="shared" si="182"/>
        <v>0</v>
      </c>
      <c r="AP150" s="161" t="b">
        <f t="shared" si="182"/>
        <v>0</v>
      </c>
      <c r="AQ150" s="161" t="b">
        <f t="shared" si="182"/>
        <v>0</v>
      </c>
      <c r="AR150" s="161" t="b">
        <f t="shared" si="182"/>
        <v>0</v>
      </c>
      <c r="AS150" s="161" t="b">
        <f t="shared" si="182"/>
        <v>0</v>
      </c>
      <c r="AT150" s="160">
        <f t="shared" si="186"/>
        <v>4</v>
      </c>
      <c r="AU150" s="161">
        <f t="shared" si="183"/>
        <v>7</v>
      </c>
      <c r="AV150" s="161">
        <f t="shared" si="183"/>
        <v>6</v>
      </c>
      <c r="AW150" s="161">
        <f t="shared" si="183"/>
        <v>5</v>
      </c>
      <c r="AX150" s="161">
        <f t="shared" si="183"/>
        <v>4</v>
      </c>
      <c r="AY150" s="161">
        <f t="shared" si="183"/>
        <v>6</v>
      </c>
      <c r="AZ150" s="161" t="str">
        <f t="shared" si="183"/>
        <v>weiß nicht</v>
      </c>
      <c r="BA150" s="162">
        <f t="shared" si="183"/>
        <v>7</v>
      </c>
    </row>
    <row r="151" spans="1:53" ht="15" thickBot="1">
      <c r="A151" s="22" t="s">
        <v>110</v>
      </c>
      <c r="B151" s="3"/>
      <c r="C151" s="3">
        <f>K149</f>
        <v>0.88718820861678005</v>
      </c>
      <c r="L151" s="133">
        <f>AVERAGE(L138:L150)</f>
        <v>5.7142857142857144</v>
      </c>
      <c r="M151" s="133">
        <f t="shared" ref="M151:S151" si="201">AVERAGE(M138:M150)</f>
        <v>5.333333333333333</v>
      </c>
      <c r="N151" s="133">
        <f t="shared" si="201"/>
        <v>5.7142857142857144</v>
      </c>
      <c r="O151" s="133">
        <f t="shared" si="201"/>
        <v>5.8571428571428568</v>
      </c>
      <c r="P151" s="133">
        <f t="shared" si="201"/>
        <v>5.4285714285714288</v>
      </c>
      <c r="Q151" s="133">
        <f t="shared" si="201"/>
        <v>5.666666666666667</v>
      </c>
      <c r="R151" s="133">
        <f t="shared" si="201"/>
        <v>5.666666666666667</v>
      </c>
      <c r="S151" s="133">
        <f t="shared" si="201"/>
        <v>6.7142857142857144</v>
      </c>
      <c r="V151" s="133">
        <f>AVERAGE(V138:V150)</f>
        <v>5</v>
      </c>
      <c r="W151" s="133">
        <f t="shared" ref="W151:AC151" si="202">AVERAGE(W138:W150)</f>
        <v>5</v>
      </c>
      <c r="X151" s="133">
        <f t="shared" si="202"/>
        <v>5</v>
      </c>
      <c r="Y151" s="133">
        <f t="shared" si="202"/>
        <v>6</v>
      </c>
      <c r="Z151" s="133">
        <f t="shared" si="202"/>
        <v>5</v>
      </c>
      <c r="AA151" s="133">
        <f t="shared" si="202"/>
        <v>3</v>
      </c>
      <c r="AB151" s="133">
        <f t="shared" si="202"/>
        <v>4</v>
      </c>
      <c r="AC151" s="133">
        <f t="shared" si="202"/>
        <v>5</v>
      </c>
      <c r="AD151" s="133">
        <f t="shared" ref="AD151" si="203">AVERAGE(AD138:AD150)</f>
        <v>5</v>
      </c>
      <c r="AE151" s="133">
        <f t="shared" ref="AE151" si="204">AVERAGE(AE138:AE150)</f>
        <v>6.666666666666667</v>
      </c>
      <c r="AF151" s="133">
        <f t="shared" ref="AF151" si="205">AVERAGE(AF138:AF150)</f>
        <v>6.666666666666667</v>
      </c>
      <c r="AG151" s="133">
        <f t="shared" ref="AG151" si="206">AVERAGE(AG138:AG150)</f>
        <v>6</v>
      </c>
      <c r="AH151" s="133">
        <f t="shared" ref="AH151" si="207">AVERAGE(AH138:AH150)</f>
        <v>5.666666666666667</v>
      </c>
      <c r="AI151" s="133">
        <f t="shared" ref="AI151" si="208">AVERAGE(AI138:AI150)</f>
        <v>6</v>
      </c>
      <c r="AJ151" s="133">
        <f t="shared" ref="AJ151" si="209">AVERAGE(AJ138:AJ150)</f>
        <v>6</v>
      </c>
      <c r="AK151" s="133">
        <f t="shared" ref="AK151" si="210">AVERAGE(AK138:AK150)</f>
        <v>6.666666666666667</v>
      </c>
      <c r="AL151" s="163">
        <f t="shared" ref="AL151" si="211">AVERAGE(AL138:AL150)</f>
        <v>5.75</v>
      </c>
      <c r="AM151" s="163">
        <f t="shared" ref="AM151" si="212">AVERAGE(AM138:AM150)</f>
        <v>6.25</v>
      </c>
      <c r="AN151" s="163">
        <f t="shared" ref="AN151" si="213">AVERAGE(AN138:AN150)</f>
        <v>6.5</v>
      </c>
      <c r="AO151" s="163">
        <f t="shared" ref="AO151" si="214">AVERAGE(AO138:AO150)</f>
        <v>5.75</v>
      </c>
      <c r="AP151" s="163">
        <f t="shared" ref="AP151" si="215">AVERAGE(AP138:AP150)</f>
        <v>6</v>
      </c>
      <c r="AQ151" s="163">
        <f t="shared" ref="AQ151" si="216">AVERAGE(AQ138:AQ150)</f>
        <v>6</v>
      </c>
      <c r="AR151" s="163">
        <f t="shared" ref="AR151" si="217">AVERAGE(AR138:AR150)</f>
        <v>6</v>
      </c>
      <c r="AS151" s="163">
        <f t="shared" ref="AS151" si="218">AVERAGE(AS138:AS150)</f>
        <v>5.75</v>
      </c>
      <c r="AT151" s="163">
        <f t="shared" ref="AT151" si="219">AVERAGE(AT138:AT150)</f>
        <v>5.333333333333333</v>
      </c>
      <c r="AU151" s="163">
        <f t="shared" ref="AU151" si="220">AVERAGE(AU138:AU150)</f>
        <v>5.25</v>
      </c>
      <c r="AV151" s="163">
        <f t="shared" ref="AV151" si="221">AVERAGE(AV138:AV150)</f>
        <v>5.2222222222222223</v>
      </c>
      <c r="AW151" s="163">
        <f t="shared" ref="AW151" si="222">AVERAGE(AW138:AW150)</f>
        <v>5.4444444444444446</v>
      </c>
      <c r="AX151" s="163">
        <f t="shared" ref="AX151" si="223">AVERAGE(AX138:AX150)</f>
        <v>4.75</v>
      </c>
      <c r="AY151" s="163">
        <f t="shared" ref="AY151" si="224">AVERAGE(AY138:AY150)</f>
        <v>4.8571428571428568</v>
      </c>
      <c r="AZ151" s="163">
        <f t="shared" ref="AZ151" si="225">AVERAGE(AZ138:AZ150)</f>
        <v>5.166666666666667</v>
      </c>
      <c r="BA151" s="163">
        <f t="shared" ref="BA151" si="226">AVERAGE(BA138:BA150)</f>
        <v>6.375</v>
      </c>
    </row>
    <row r="152" spans="1:53" ht="15" thickBot="1">
      <c r="A152" s="87" t="s">
        <v>135</v>
      </c>
      <c r="B152" s="88"/>
      <c r="C152" s="88">
        <f>K150</f>
        <v>0.8173831578556513</v>
      </c>
      <c r="L152" s="129">
        <f>STDEV(L138:L150)</f>
        <v>0.48795003647426449</v>
      </c>
      <c r="M152" s="129">
        <f t="shared" ref="M152:S152" si="227">STDEV(M138:M150)</f>
        <v>1.6329931618554527</v>
      </c>
      <c r="N152" s="129">
        <f t="shared" si="227"/>
        <v>1.7043362064926928</v>
      </c>
      <c r="O152" s="129">
        <f t="shared" si="227"/>
        <v>1.0690449676496978</v>
      </c>
      <c r="P152" s="129">
        <f t="shared" si="227"/>
        <v>1.7182493859684496</v>
      </c>
      <c r="Q152" s="129">
        <f t="shared" si="227"/>
        <v>1.8618986725025259</v>
      </c>
      <c r="R152" s="129">
        <f t="shared" si="227"/>
        <v>1.8618986725025259</v>
      </c>
      <c r="S152" s="129">
        <f t="shared" si="227"/>
        <v>0.48795003647426938</v>
      </c>
      <c r="V152" s="129" t="e">
        <f>STDEV(V138:V150)</f>
        <v>#DIV/0!</v>
      </c>
      <c r="W152" s="129" t="e">
        <f t="shared" ref="W152:AC152" si="228">STDEV(W138:W150)</f>
        <v>#DIV/0!</v>
      </c>
      <c r="X152" s="129" t="e">
        <f t="shared" si="228"/>
        <v>#DIV/0!</v>
      </c>
      <c r="Y152" s="129" t="e">
        <f t="shared" si="228"/>
        <v>#DIV/0!</v>
      </c>
      <c r="Z152" s="129" t="e">
        <f t="shared" si="228"/>
        <v>#DIV/0!</v>
      </c>
      <c r="AA152" s="129" t="e">
        <f t="shared" si="228"/>
        <v>#DIV/0!</v>
      </c>
      <c r="AB152" s="129" t="e">
        <f t="shared" si="228"/>
        <v>#DIV/0!</v>
      </c>
      <c r="AC152" s="129" t="e">
        <f t="shared" si="228"/>
        <v>#DIV/0!</v>
      </c>
      <c r="AD152" s="129">
        <f t="shared" ref="AD152:AK152" si="229">STDEV(AD138:AD150)</f>
        <v>1</v>
      </c>
      <c r="AE152" s="129">
        <f t="shared" si="229"/>
        <v>0.57735026918962162</v>
      </c>
      <c r="AF152" s="129">
        <f t="shared" si="229"/>
        <v>0.57735026918962162</v>
      </c>
      <c r="AG152" s="129">
        <f t="shared" si="229"/>
        <v>1</v>
      </c>
      <c r="AH152" s="129">
        <f t="shared" si="229"/>
        <v>1.5275252316519474</v>
      </c>
      <c r="AI152" s="129">
        <f t="shared" si="229"/>
        <v>1</v>
      </c>
      <c r="AJ152" s="129">
        <f t="shared" si="229"/>
        <v>1.4142135623730951</v>
      </c>
      <c r="AK152" s="129">
        <f t="shared" si="229"/>
        <v>0.57735026918962162</v>
      </c>
      <c r="AL152" s="164">
        <f t="shared" ref="AL152:AS152" si="230">STDEV(AL138:AL150)</f>
        <v>0.5</v>
      </c>
      <c r="AM152" s="164">
        <f t="shared" si="230"/>
        <v>0.5</v>
      </c>
      <c r="AN152" s="164">
        <f t="shared" si="230"/>
        <v>0.57735026918962573</v>
      </c>
      <c r="AO152" s="164">
        <f t="shared" si="230"/>
        <v>1.2583057392117916</v>
      </c>
      <c r="AP152" s="164">
        <f t="shared" si="230"/>
        <v>0.81649658092772603</v>
      </c>
      <c r="AQ152" s="164">
        <f t="shared" si="230"/>
        <v>0.81649658092772603</v>
      </c>
      <c r="AR152" s="164">
        <f t="shared" si="230"/>
        <v>0.81649658092772603</v>
      </c>
      <c r="AS152" s="164">
        <f t="shared" si="230"/>
        <v>1.8929694486000912</v>
      </c>
      <c r="AT152" s="164">
        <f t="shared" ref="AT152:BA152" si="231">STDEV(AT138:AT150)</f>
        <v>0.70710678118654757</v>
      </c>
      <c r="AU152" s="164">
        <f t="shared" si="231"/>
        <v>1.5811388300841898</v>
      </c>
      <c r="AV152" s="164">
        <f t="shared" si="231"/>
        <v>1.4813657362192643</v>
      </c>
      <c r="AW152" s="164">
        <f t="shared" si="231"/>
        <v>0.88191710368819731</v>
      </c>
      <c r="AX152" s="164">
        <f t="shared" si="231"/>
        <v>1.4880476182856899</v>
      </c>
      <c r="AY152" s="164">
        <f t="shared" si="231"/>
        <v>1.8644544714716089</v>
      </c>
      <c r="AZ152" s="164">
        <f t="shared" si="231"/>
        <v>1.8348478592697184</v>
      </c>
      <c r="BA152" s="164">
        <f t="shared" si="231"/>
        <v>0.74402380914284494</v>
      </c>
    </row>
    <row r="153" spans="1:53" ht="15" thickBot="1">
      <c r="A153" s="123" t="s">
        <v>130</v>
      </c>
      <c r="B153" s="124"/>
    </row>
    <row r="154" spans="1:53" ht="15" thickBot="1">
      <c r="A154" s="125" t="s">
        <v>131</v>
      </c>
      <c r="B154" s="126"/>
      <c r="C154" s="126">
        <f>V154</f>
        <v>5</v>
      </c>
      <c r="D154" s="126">
        <f t="shared" ref="D154:J155" si="232">W154</f>
        <v>6.25</v>
      </c>
      <c r="E154" s="126">
        <f t="shared" si="232"/>
        <v>6.25</v>
      </c>
      <c r="F154" s="126">
        <f t="shared" si="232"/>
        <v>6</v>
      </c>
      <c r="G154" s="126">
        <f t="shared" si="232"/>
        <v>5.5</v>
      </c>
      <c r="H154" s="126">
        <f t="shared" si="232"/>
        <v>5.25</v>
      </c>
      <c r="I154" s="126">
        <f t="shared" si="232"/>
        <v>5.333333333333333</v>
      </c>
      <c r="J154" s="126">
        <f t="shared" si="232"/>
        <v>6.25</v>
      </c>
      <c r="T154" s="132" t="s">
        <v>194</v>
      </c>
      <c r="U154" s="132"/>
      <c r="V154" s="133">
        <f>AVERAGE(V138:V150,AD138:AD150)</f>
        <v>5</v>
      </c>
      <c r="W154" s="133">
        <f t="shared" ref="W154:AC154" si="233">AVERAGE(W138:W150,AE138:AE150)</f>
        <v>6.25</v>
      </c>
      <c r="X154" s="133">
        <f t="shared" si="233"/>
        <v>6.25</v>
      </c>
      <c r="Y154" s="133">
        <f t="shared" si="233"/>
        <v>6</v>
      </c>
      <c r="Z154" s="133">
        <f t="shared" si="233"/>
        <v>5.5</v>
      </c>
      <c r="AA154" s="133">
        <f t="shared" si="233"/>
        <v>5.25</v>
      </c>
      <c r="AB154" s="133">
        <f t="shared" si="233"/>
        <v>5.333333333333333</v>
      </c>
      <c r="AC154" s="133">
        <f t="shared" si="233"/>
        <v>6.25</v>
      </c>
    </row>
    <row r="155" spans="1:53" ht="15" thickBot="1">
      <c r="A155" s="125" t="s">
        <v>132</v>
      </c>
      <c r="B155" s="126"/>
      <c r="C155" s="126">
        <f>V155</f>
        <v>0.66666666666666663</v>
      </c>
      <c r="D155" s="126">
        <f t="shared" si="232"/>
        <v>0.91666666666666663</v>
      </c>
      <c r="E155" s="126">
        <f t="shared" si="232"/>
        <v>0.91666666666666663</v>
      </c>
      <c r="F155" s="126">
        <f t="shared" si="232"/>
        <v>0.66666666666666663</v>
      </c>
      <c r="G155" s="126">
        <f t="shared" si="232"/>
        <v>1.6666666666666667</v>
      </c>
      <c r="H155" s="126">
        <f t="shared" si="232"/>
        <v>2.9166666666666665</v>
      </c>
      <c r="I155" s="126">
        <f t="shared" si="232"/>
        <v>2.3333333333333357</v>
      </c>
      <c r="J155" s="126">
        <f t="shared" si="232"/>
        <v>0.91666666666666663</v>
      </c>
      <c r="T155" s="132" t="s">
        <v>195</v>
      </c>
      <c r="U155" s="132"/>
      <c r="V155" s="133">
        <f>VAR(V138:V150,AD138:AD150)</f>
        <v>0.66666666666666663</v>
      </c>
      <c r="W155" s="133">
        <f t="shared" ref="W155:AC155" si="234">VAR(W138:W150,AE138:AE150)</f>
        <v>0.91666666666666663</v>
      </c>
      <c r="X155" s="133">
        <f t="shared" si="234"/>
        <v>0.91666666666666663</v>
      </c>
      <c r="Y155" s="133">
        <f t="shared" si="234"/>
        <v>0.66666666666666663</v>
      </c>
      <c r="Z155" s="133">
        <f t="shared" si="234"/>
        <v>1.6666666666666667</v>
      </c>
      <c r="AA155" s="133">
        <f t="shared" si="234"/>
        <v>2.9166666666666665</v>
      </c>
      <c r="AB155" s="133">
        <f t="shared" si="234"/>
        <v>2.3333333333333357</v>
      </c>
      <c r="AC155" s="133">
        <f t="shared" si="234"/>
        <v>0.91666666666666663</v>
      </c>
    </row>
    <row r="156" spans="1:53">
      <c r="A156" s="125" t="s">
        <v>109</v>
      </c>
      <c r="B156" s="126"/>
      <c r="C156" s="126">
        <f>C154/7</f>
        <v>0.7142857142857143</v>
      </c>
      <c r="D156" s="126">
        <f t="shared" ref="D156:J156" si="235">D154/7</f>
        <v>0.8928571428571429</v>
      </c>
      <c r="E156" s="126">
        <f t="shared" si="235"/>
        <v>0.8928571428571429</v>
      </c>
      <c r="F156" s="126">
        <f t="shared" si="235"/>
        <v>0.8571428571428571</v>
      </c>
      <c r="G156" s="126">
        <f t="shared" si="235"/>
        <v>0.7857142857142857</v>
      </c>
      <c r="H156" s="126">
        <f t="shared" si="235"/>
        <v>0.75</v>
      </c>
      <c r="I156" s="126">
        <f t="shared" si="235"/>
        <v>0.76190476190476186</v>
      </c>
      <c r="J156" s="126">
        <f t="shared" si="235"/>
        <v>0.8928571428571429</v>
      </c>
    </row>
    <row r="157" spans="1:53">
      <c r="A157" s="125" t="s">
        <v>158</v>
      </c>
      <c r="B157" s="126"/>
      <c r="C157" s="126">
        <f>C156*C$2</f>
        <v>8.9285714285714288E-2</v>
      </c>
      <c r="D157" s="126">
        <f>D156*D$2</f>
        <v>3.7202380952380952E-2</v>
      </c>
      <c r="E157" s="126">
        <f>E156*E$2</f>
        <v>0.18601190476190479</v>
      </c>
      <c r="F157" s="126">
        <f t="shared" ref="F157:J157" si="236">F156*F$2</f>
        <v>0.14285714285714285</v>
      </c>
      <c r="G157" s="126">
        <f t="shared" si="236"/>
        <v>0.16369047619047622</v>
      </c>
      <c r="H157" s="126">
        <f t="shared" si="236"/>
        <v>6.25E-2</v>
      </c>
      <c r="I157" s="126">
        <f t="shared" si="236"/>
        <v>0.12698412698412698</v>
      </c>
      <c r="J157" s="126">
        <f t="shared" si="236"/>
        <v>7.4404761904761904E-2</v>
      </c>
      <c r="K157" s="126">
        <f>SUM(C157:J157)</f>
        <v>0.88293650793650791</v>
      </c>
    </row>
    <row r="158" spans="1:53">
      <c r="A158" s="125" t="s">
        <v>193</v>
      </c>
      <c r="B158" s="126"/>
      <c r="C158" s="126">
        <f>C156*C$3</f>
        <v>8.5326759162162882E-2</v>
      </c>
      <c r="D158" s="126">
        <f t="shared" ref="D158:J158" si="237">D156*D$3</f>
        <v>9.0241926810249798E-2</v>
      </c>
      <c r="E158" s="126">
        <f t="shared" si="237"/>
        <v>0.17069401871420506</v>
      </c>
      <c r="F158" s="126">
        <f t="shared" si="237"/>
        <v>8.1213600064531738E-2</v>
      </c>
      <c r="G158" s="126">
        <f t="shared" si="237"/>
        <v>0.13512644188110026</v>
      </c>
      <c r="H158" s="126">
        <f t="shared" si="237"/>
        <v>7.7717744212309411E-2</v>
      </c>
      <c r="I158" s="126">
        <f t="shared" si="237"/>
        <v>9.5641418622785065E-2</v>
      </c>
      <c r="J158" s="126">
        <f t="shared" si="237"/>
        <v>8.2511561937027786E-2</v>
      </c>
      <c r="K158" s="126">
        <f>SUM(C158:J158)</f>
        <v>0.81847347140437199</v>
      </c>
    </row>
    <row r="159" spans="1:53">
      <c r="A159" s="22" t="s">
        <v>110</v>
      </c>
      <c r="B159" s="3"/>
      <c r="C159" s="3">
        <f>K157</f>
        <v>0.88293650793650791</v>
      </c>
    </row>
    <row r="160" spans="1:53">
      <c r="A160" s="87" t="s">
        <v>135</v>
      </c>
      <c r="B160" s="88"/>
      <c r="C160" s="88">
        <f>K158</f>
        <v>0.81847347140437199</v>
      </c>
    </row>
    <row r="161" spans="1:11">
      <c r="A161" s="149" t="s">
        <v>198</v>
      </c>
    </row>
    <row r="162" spans="1:11">
      <c r="A162" s="150" t="s">
        <v>131</v>
      </c>
      <c r="B162" s="151"/>
      <c r="C162" s="151">
        <f>AL151</f>
        <v>5.75</v>
      </c>
      <c r="D162" s="151">
        <f t="shared" ref="D162:J162" si="238">AM151</f>
        <v>6.25</v>
      </c>
      <c r="E162" s="151">
        <f t="shared" si="238"/>
        <v>6.5</v>
      </c>
      <c r="F162" s="151">
        <f t="shared" si="238"/>
        <v>5.75</v>
      </c>
      <c r="G162" s="151">
        <f t="shared" si="238"/>
        <v>6</v>
      </c>
      <c r="H162" s="151">
        <f t="shared" si="238"/>
        <v>6</v>
      </c>
      <c r="I162" s="151">
        <f t="shared" si="238"/>
        <v>6</v>
      </c>
      <c r="J162" s="151">
        <f t="shared" si="238"/>
        <v>5.75</v>
      </c>
    </row>
    <row r="163" spans="1:11">
      <c r="A163" s="150" t="s">
        <v>132</v>
      </c>
      <c r="B163" s="151"/>
      <c r="C163" s="151">
        <f>AL152</f>
        <v>0.5</v>
      </c>
      <c r="D163" s="151">
        <f t="shared" ref="D163:J163" si="239">AM152</f>
        <v>0.5</v>
      </c>
      <c r="E163" s="151">
        <f t="shared" si="239"/>
        <v>0.57735026918962573</v>
      </c>
      <c r="F163" s="151">
        <f t="shared" si="239"/>
        <v>1.2583057392117916</v>
      </c>
      <c r="G163" s="151">
        <f t="shared" si="239"/>
        <v>0.81649658092772603</v>
      </c>
      <c r="H163" s="151">
        <f t="shared" si="239"/>
        <v>0.81649658092772603</v>
      </c>
      <c r="I163" s="151">
        <f t="shared" si="239"/>
        <v>0.81649658092772603</v>
      </c>
      <c r="J163" s="151">
        <f t="shared" si="239"/>
        <v>1.8929694486000912</v>
      </c>
    </row>
    <row r="164" spans="1:11">
      <c r="A164" s="150" t="s">
        <v>109</v>
      </c>
      <c r="B164" s="151"/>
      <c r="C164" s="151">
        <f>C162/7</f>
        <v>0.8214285714285714</v>
      </c>
      <c r="D164" s="151">
        <f t="shared" ref="D164:J164" si="240">D162/7</f>
        <v>0.8928571428571429</v>
      </c>
      <c r="E164" s="151">
        <f t="shared" si="240"/>
        <v>0.9285714285714286</v>
      </c>
      <c r="F164" s="151">
        <f t="shared" si="240"/>
        <v>0.8214285714285714</v>
      </c>
      <c r="G164" s="151">
        <f t="shared" si="240"/>
        <v>0.8571428571428571</v>
      </c>
      <c r="H164" s="151">
        <f t="shared" si="240"/>
        <v>0.8571428571428571</v>
      </c>
      <c r="I164" s="151">
        <f t="shared" si="240"/>
        <v>0.8571428571428571</v>
      </c>
      <c r="J164" s="151">
        <f t="shared" si="240"/>
        <v>0.8214285714285714</v>
      </c>
    </row>
    <row r="165" spans="1:11">
      <c r="A165" s="150" t="s">
        <v>158</v>
      </c>
      <c r="B165" s="151"/>
      <c r="C165" s="151">
        <f t="shared" ref="C165:J165" si="241">C164*D$2</f>
        <v>3.4226190476190473E-2</v>
      </c>
      <c r="D165" s="151">
        <f t="shared" si="241"/>
        <v>0.18601190476190479</v>
      </c>
      <c r="E165" s="151">
        <f t="shared" si="241"/>
        <v>0.15476190476190477</v>
      </c>
      <c r="F165" s="151">
        <f t="shared" si="241"/>
        <v>0.17113095238095241</v>
      </c>
      <c r="G165" s="151">
        <f t="shared" si="241"/>
        <v>7.1428571428571425E-2</v>
      </c>
      <c r="H165" s="151">
        <f t="shared" si="241"/>
        <v>0.14285714285714285</v>
      </c>
      <c r="I165" s="151">
        <f t="shared" si="241"/>
        <v>7.1428571428571425E-2</v>
      </c>
      <c r="J165" s="151">
        <f t="shared" si="241"/>
        <v>0</v>
      </c>
      <c r="K165" s="151">
        <f>SUM(C165:J165)</f>
        <v>0.83184523809523814</v>
      </c>
    </row>
    <row r="166" spans="1:11">
      <c r="A166" s="150" t="s">
        <v>193</v>
      </c>
      <c r="B166" s="151"/>
      <c r="C166" s="151">
        <f t="shared" ref="C166:J166" si="242">C164*D$3</f>
        <v>8.3022572665429811E-2</v>
      </c>
      <c r="D166" s="151">
        <f t="shared" si="242"/>
        <v>0.17069401871420506</v>
      </c>
      <c r="E166" s="151">
        <f t="shared" si="242"/>
        <v>8.7981400069909385E-2</v>
      </c>
      <c r="F166" s="151">
        <f t="shared" si="242"/>
        <v>0.14126855287569573</v>
      </c>
      <c r="G166" s="151">
        <f t="shared" si="242"/>
        <v>8.8820279099782184E-2</v>
      </c>
      <c r="H166" s="151">
        <f t="shared" si="242"/>
        <v>0.1075965959506332</v>
      </c>
      <c r="I166" s="151">
        <f t="shared" si="242"/>
        <v>7.9211099459546672E-2</v>
      </c>
      <c r="J166" s="151">
        <f t="shared" si="242"/>
        <v>0</v>
      </c>
      <c r="K166" s="151">
        <f>SUM(C166:J166)</f>
        <v>0.75859451883520201</v>
      </c>
    </row>
    <row r="167" spans="1:11">
      <c r="A167" s="22" t="s">
        <v>110</v>
      </c>
      <c r="B167" s="3"/>
      <c r="C167" s="3">
        <f>K165</f>
        <v>0.83184523809523814</v>
      </c>
    </row>
    <row r="168" spans="1:11">
      <c r="A168" s="87" t="s">
        <v>135</v>
      </c>
      <c r="B168" s="88"/>
      <c r="C168" s="88">
        <f>K166</f>
        <v>0.75859451883520201</v>
      </c>
    </row>
    <row r="169" spans="1:11">
      <c r="A169" s="149" t="s">
        <v>250</v>
      </c>
    </row>
    <row r="170" spans="1:11">
      <c r="A170" s="150" t="s">
        <v>131</v>
      </c>
      <c r="B170" s="151"/>
      <c r="C170" s="151">
        <f>AT151</f>
        <v>5.333333333333333</v>
      </c>
      <c r="D170" s="151">
        <f t="shared" ref="D170:J170" si="243">AU151</f>
        <v>5.25</v>
      </c>
      <c r="E170" s="151">
        <f t="shared" si="243"/>
        <v>5.2222222222222223</v>
      </c>
      <c r="F170" s="151">
        <f t="shared" si="243"/>
        <v>5.4444444444444446</v>
      </c>
      <c r="G170" s="151">
        <f t="shared" si="243"/>
        <v>4.75</v>
      </c>
      <c r="H170" s="151">
        <f t="shared" si="243"/>
        <v>4.8571428571428568</v>
      </c>
      <c r="I170" s="151">
        <f t="shared" si="243"/>
        <v>5.166666666666667</v>
      </c>
      <c r="J170" s="151">
        <f t="shared" si="243"/>
        <v>6.375</v>
      </c>
    </row>
    <row r="171" spans="1:11">
      <c r="A171" s="150" t="s">
        <v>132</v>
      </c>
      <c r="B171" s="151"/>
      <c r="C171" s="151">
        <f>AT152</f>
        <v>0.70710678118654757</v>
      </c>
      <c r="D171" s="151">
        <f t="shared" ref="D171:J171" si="244">AU152</f>
        <v>1.5811388300841898</v>
      </c>
      <c r="E171" s="151">
        <f t="shared" si="244"/>
        <v>1.4813657362192643</v>
      </c>
      <c r="F171" s="151">
        <f t="shared" si="244"/>
        <v>0.88191710368819731</v>
      </c>
      <c r="G171" s="151">
        <f t="shared" si="244"/>
        <v>1.4880476182856899</v>
      </c>
      <c r="H171" s="151">
        <f t="shared" si="244"/>
        <v>1.8644544714716089</v>
      </c>
      <c r="I171" s="151">
        <f t="shared" si="244"/>
        <v>1.8348478592697184</v>
      </c>
      <c r="J171" s="151">
        <f t="shared" si="244"/>
        <v>0.74402380914284494</v>
      </c>
    </row>
    <row r="172" spans="1:11">
      <c r="A172" s="150" t="s">
        <v>109</v>
      </c>
      <c r="B172" s="151"/>
      <c r="C172" s="151">
        <f>C170/7</f>
        <v>0.76190476190476186</v>
      </c>
      <c r="D172" s="151">
        <f t="shared" ref="D172:J172" si="245">D170/7</f>
        <v>0.75</v>
      </c>
      <c r="E172" s="151">
        <f t="shared" si="245"/>
        <v>0.74603174603174605</v>
      </c>
      <c r="F172" s="151">
        <f t="shared" si="245"/>
        <v>0.77777777777777779</v>
      </c>
      <c r="G172" s="151">
        <f t="shared" si="245"/>
        <v>0.6785714285714286</v>
      </c>
      <c r="H172" s="151">
        <f t="shared" si="245"/>
        <v>0.69387755102040816</v>
      </c>
      <c r="I172" s="151">
        <f t="shared" si="245"/>
        <v>0.73809523809523814</v>
      </c>
      <c r="J172" s="151">
        <f t="shared" si="245"/>
        <v>0.9107142857142857</v>
      </c>
    </row>
    <row r="173" spans="1:11">
      <c r="A173" s="150" t="s">
        <v>158</v>
      </c>
      <c r="B173" s="151"/>
      <c r="C173" s="151">
        <f t="shared" ref="C173:J173" si="246">C172*D$2</f>
        <v>3.1746031746031744E-2</v>
      </c>
      <c r="D173" s="151">
        <f t="shared" si="246"/>
        <v>0.15625000000000003</v>
      </c>
      <c r="E173" s="151">
        <f t="shared" si="246"/>
        <v>0.12433862433862433</v>
      </c>
      <c r="F173" s="151">
        <f t="shared" si="246"/>
        <v>0.16203703703703706</v>
      </c>
      <c r="G173" s="151">
        <f t="shared" si="246"/>
        <v>5.6547619047619048E-2</v>
      </c>
      <c r="H173" s="151">
        <f t="shared" si="246"/>
        <v>0.11564625850340135</v>
      </c>
      <c r="I173" s="151">
        <f t="shared" si="246"/>
        <v>6.1507936507936511E-2</v>
      </c>
      <c r="J173" s="151">
        <f t="shared" si="246"/>
        <v>0</v>
      </c>
      <c r="K173" s="151">
        <f>SUM(C173:J173)</f>
        <v>0.7080735071806501</v>
      </c>
    </row>
    <row r="174" spans="1:11">
      <c r="A174" s="150" t="s">
        <v>193</v>
      </c>
      <c r="B174" s="151"/>
      <c r="C174" s="151">
        <f t="shared" ref="C174:J174" si="247">C172*D$3</f>
        <v>7.7006444211413158E-2</v>
      </c>
      <c r="D174" s="151">
        <f t="shared" si="247"/>
        <v>0.14338297571993225</v>
      </c>
      <c r="E174" s="151">
        <f t="shared" si="247"/>
        <v>7.0685911167277626E-2</v>
      </c>
      <c r="F174" s="151">
        <f t="shared" si="247"/>
        <v>0.13376152832674573</v>
      </c>
      <c r="G174" s="151">
        <f t="shared" si="247"/>
        <v>7.0316054287327567E-2</v>
      </c>
      <c r="H174" s="151">
        <f t="shared" si="247"/>
        <v>8.7102006245750693E-2</v>
      </c>
      <c r="I174" s="151">
        <f t="shared" si="247"/>
        <v>6.8209557867942971E-2</v>
      </c>
      <c r="J174" s="151">
        <f t="shared" si="247"/>
        <v>0</v>
      </c>
      <c r="K174" s="151">
        <f>SUM(C174:J174)</f>
        <v>0.65046447782638994</v>
      </c>
    </row>
    <row r="175" spans="1:11">
      <c r="A175" s="22" t="s">
        <v>110</v>
      </c>
      <c r="B175" s="3"/>
      <c r="C175" s="3">
        <f>K173</f>
        <v>0.7080735071806501</v>
      </c>
    </row>
    <row r="176" spans="1:11">
      <c r="A176" s="87" t="s">
        <v>135</v>
      </c>
      <c r="B176" s="88"/>
      <c r="C176" s="88">
        <f>K174</f>
        <v>0.65046447782638994</v>
      </c>
    </row>
    <row r="177" spans="1:46">
      <c r="A177" s="87"/>
      <c r="B177" s="88"/>
      <c r="C177" s="88"/>
    </row>
    <row r="178" spans="1:46">
      <c r="A178" s="87"/>
      <c r="B178" s="88"/>
      <c r="C178" s="88"/>
    </row>
    <row r="179" spans="1:46" ht="28.5" customHeight="1">
      <c r="A179" s="4" t="s">
        <v>118</v>
      </c>
      <c r="B179" t="s">
        <v>95</v>
      </c>
      <c r="C179">
        <v>13</v>
      </c>
      <c r="D179">
        <v>13</v>
      </c>
      <c r="E179">
        <v>13</v>
      </c>
      <c r="F179">
        <v>13</v>
      </c>
      <c r="G179">
        <v>13</v>
      </c>
      <c r="H179">
        <v>13</v>
      </c>
      <c r="I179">
        <v>13</v>
      </c>
      <c r="J179">
        <v>13</v>
      </c>
      <c r="L179" s="9" t="s">
        <v>97</v>
      </c>
      <c r="T179" s="9" t="s">
        <v>98</v>
      </c>
      <c r="U179" s="10" t="s">
        <v>99</v>
      </c>
      <c r="V179" s="9" t="s">
        <v>100</v>
      </c>
      <c r="AD179" s="9" t="s">
        <v>101</v>
      </c>
      <c r="AL179" t="s">
        <v>103</v>
      </c>
      <c r="AT179" t="s">
        <v>197</v>
      </c>
    </row>
    <row r="180" spans="1:46">
      <c r="A180" s="4"/>
      <c r="C180" s="23">
        <v>6</v>
      </c>
      <c r="D180" s="24">
        <v>5</v>
      </c>
      <c r="E180" s="24">
        <v>6</v>
      </c>
      <c r="F180" s="24">
        <v>4</v>
      </c>
      <c r="G180" s="24">
        <v>5</v>
      </c>
      <c r="H180" s="24">
        <v>4</v>
      </c>
      <c r="I180" s="24">
        <v>5</v>
      </c>
      <c r="J180" s="25">
        <v>3</v>
      </c>
      <c r="L180" s="19">
        <v>1</v>
      </c>
      <c r="T180" s="19"/>
      <c r="U180" s="19"/>
      <c r="V180" s="19">
        <v>0</v>
      </c>
      <c r="AD180" s="19">
        <v>0</v>
      </c>
      <c r="AL180" s="19">
        <v>1</v>
      </c>
      <c r="AT180" s="19">
        <v>0</v>
      </c>
    </row>
    <row r="181" spans="1:46">
      <c r="A181" s="4"/>
      <c r="C181" s="16">
        <v>7</v>
      </c>
      <c r="D181" s="17">
        <v>6</v>
      </c>
      <c r="E181" s="17">
        <v>6</v>
      </c>
      <c r="F181" s="17">
        <v>4</v>
      </c>
      <c r="G181" s="17" t="s">
        <v>105</v>
      </c>
      <c r="H181" s="17" t="s">
        <v>105</v>
      </c>
      <c r="I181" s="17" t="s">
        <v>119</v>
      </c>
      <c r="J181" s="18" t="s">
        <v>105</v>
      </c>
      <c r="L181" s="19">
        <v>1</v>
      </c>
      <c r="T181" s="19" t="s">
        <v>104</v>
      </c>
      <c r="U181" s="19" t="s">
        <v>104</v>
      </c>
      <c r="V181" s="19">
        <v>0</v>
      </c>
      <c r="AD181" s="19">
        <v>0</v>
      </c>
      <c r="AL181" s="19">
        <v>0</v>
      </c>
      <c r="AT181" s="19">
        <v>1</v>
      </c>
    </row>
    <row r="182" spans="1:46">
      <c r="C182" s="16">
        <v>4</v>
      </c>
      <c r="D182" s="17">
        <v>3</v>
      </c>
      <c r="E182" s="17">
        <v>5</v>
      </c>
      <c r="F182" s="17">
        <v>5</v>
      </c>
      <c r="G182" s="17">
        <v>2</v>
      </c>
      <c r="H182" s="17">
        <v>3</v>
      </c>
      <c r="I182" s="17">
        <v>2</v>
      </c>
      <c r="J182" s="18">
        <v>3</v>
      </c>
      <c r="L182" s="19">
        <v>0</v>
      </c>
      <c r="T182" s="19"/>
      <c r="U182" s="19"/>
      <c r="V182" s="19">
        <v>1</v>
      </c>
      <c r="AD182" s="19">
        <v>0</v>
      </c>
      <c r="AL182" s="19">
        <v>0</v>
      </c>
      <c r="AT182" s="19">
        <v>1</v>
      </c>
    </row>
    <row r="183" spans="1:46">
      <c r="C183" s="16">
        <v>5</v>
      </c>
      <c r="D183" s="17">
        <v>6</v>
      </c>
      <c r="E183" s="17">
        <v>6</v>
      </c>
      <c r="F183" s="17">
        <v>6</v>
      </c>
      <c r="G183" s="17">
        <v>4</v>
      </c>
      <c r="H183" s="17">
        <v>6</v>
      </c>
      <c r="I183" s="17">
        <v>6</v>
      </c>
      <c r="J183" s="18">
        <v>6</v>
      </c>
      <c r="L183" s="19">
        <v>1</v>
      </c>
      <c r="T183" s="19"/>
      <c r="U183" s="19"/>
      <c r="V183" s="19">
        <v>0</v>
      </c>
      <c r="AD183" s="19">
        <v>0</v>
      </c>
      <c r="AL183" s="19">
        <v>0</v>
      </c>
      <c r="AT183" s="19">
        <v>1</v>
      </c>
    </row>
    <row r="184" spans="1:46">
      <c r="C184" s="16">
        <v>6</v>
      </c>
      <c r="D184" s="17">
        <v>5</v>
      </c>
      <c r="E184" s="17">
        <v>6</v>
      </c>
      <c r="F184" s="17">
        <v>4</v>
      </c>
      <c r="G184" s="17">
        <v>3</v>
      </c>
      <c r="H184" s="17">
        <v>4</v>
      </c>
      <c r="I184" s="17">
        <v>5</v>
      </c>
      <c r="J184" s="18">
        <v>4</v>
      </c>
      <c r="L184" s="19">
        <v>0</v>
      </c>
      <c r="T184" s="19"/>
      <c r="U184" s="19"/>
      <c r="V184" s="19">
        <v>1</v>
      </c>
      <c r="AD184" s="19">
        <v>0</v>
      </c>
      <c r="AL184" s="19">
        <v>0</v>
      </c>
      <c r="AT184" s="19">
        <v>1</v>
      </c>
    </row>
    <row r="185" spans="1:46">
      <c r="C185" s="26">
        <v>6</v>
      </c>
      <c r="D185" s="20">
        <v>5</v>
      </c>
      <c r="E185" s="20">
        <v>3</v>
      </c>
      <c r="F185" s="20">
        <v>4</v>
      </c>
      <c r="G185" s="20">
        <v>3</v>
      </c>
      <c r="H185" s="20">
        <v>2</v>
      </c>
      <c r="I185" s="20">
        <v>5</v>
      </c>
      <c r="J185" s="27">
        <v>5</v>
      </c>
      <c r="L185" s="19">
        <v>1</v>
      </c>
      <c r="T185" s="19"/>
      <c r="U185" s="19"/>
      <c r="V185" s="19">
        <v>0</v>
      </c>
      <c r="AD185" s="19">
        <v>0</v>
      </c>
      <c r="AL185" s="19">
        <v>0</v>
      </c>
      <c r="AT185" s="19">
        <v>1</v>
      </c>
    </row>
    <row r="186" spans="1:46">
      <c r="C186" s="16">
        <v>5</v>
      </c>
      <c r="D186" s="17">
        <v>6</v>
      </c>
      <c r="E186" s="17">
        <v>4</v>
      </c>
      <c r="F186" s="17">
        <v>4</v>
      </c>
      <c r="G186" s="17">
        <v>5</v>
      </c>
      <c r="H186" s="17">
        <v>5</v>
      </c>
      <c r="I186" s="17">
        <v>6</v>
      </c>
      <c r="J186" s="18">
        <v>7</v>
      </c>
      <c r="L186" s="19">
        <v>0</v>
      </c>
      <c r="T186" s="19"/>
      <c r="U186" s="19"/>
      <c r="V186" s="19">
        <v>0</v>
      </c>
      <c r="AD186" s="19">
        <v>1</v>
      </c>
      <c r="AL186" s="19">
        <v>0</v>
      </c>
      <c r="AT186" s="19">
        <v>1</v>
      </c>
    </row>
    <row r="187" spans="1:46">
      <c r="C187" s="16">
        <v>7</v>
      </c>
      <c r="D187" s="17">
        <v>7</v>
      </c>
      <c r="E187" s="17">
        <v>7</v>
      </c>
      <c r="F187" s="17">
        <v>5</v>
      </c>
      <c r="G187" s="17">
        <v>6</v>
      </c>
      <c r="H187" s="17">
        <v>7</v>
      </c>
      <c r="I187" s="17">
        <v>5</v>
      </c>
      <c r="J187" s="18">
        <v>5</v>
      </c>
      <c r="L187" s="19">
        <v>1</v>
      </c>
      <c r="T187" s="19" t="s">
        <v>104</v>
      </c>
      <c r="U187" s="19"/>
      <c r="V187" s="19">
        <v>0</v>
      </c>
      <c r="AD187" s="19">
        <v>1</v>
      </c>
      <c r="AL187" s="19">
        <v>0</v>
      </c>
      <c r="AT187" s="19">
        <v>1</v>
      </c>
    </row>
    <row r="188" spans="1:46">
      <c r="C188" s="16">
        <v>5</v>
      </c>
      <c r="D188" s="17">
        <v>6</v>
      </c>
      <c r="E188" s="17">
        <v>6</v>
      </c>
      <c r="F188" s="17">
        <v>5</v>
      </c>
      <c r="G188" s="17">
        <v>3</v>
      </c>
      <c r="H188" s="17">
        <v>4</v>
      </c>
      <c r="I188" s="17">
        <v>5</v>
      </c>
      <c r="J188" s="18">
        <v>5</v>
      </c>
      <c r="L188" s="19">
        <v>0</v>
      </c>
      <c r="T188" s="19"/>
      <c r="U188" s="19" t="s">
        <v>104</v>
      </c>
      <c r="V188" s="19">
        <v>0</v>
      </c>
      <c r="AD188" s="19">
        <v>0</v>
      </c>
      <c r="AL188" s="19">
        <v>0</v>
      </c>
      <c r="AT188" s="19">
        <v>1</v>
      </c>
    </row>
    <row r="189" spans="1:46">
      <c r="C189" s="26">
        <v>5</v>
      </c>
      <c r="D189" s="20">
        <v>5</v>
      </c>
      <c r="E189" s="20">
        <v>5</v>
      </c>
      <c r="F189" s="20">
        <v>5</v>
      </c>
      <c r="G189" s="20" t="s">
        <v>105</v>
      </c>
      <c r="H189" t="s">
        <v>105</v>
      </c>
      <c r="I189" t="s">
        <v>119</v>
      </c>
      <c r="J189" s="27" t="s">
        <v>105</v>
      </c>
      <c r="L189" s="19">
        <v>0</v>
      </c>
      <c r="T189" s="19"/>
      <c r="U189" s="19" t="s">
        <v>104</v>
      </c>
      <c r="V189" s="19">
        <v>0</v>
      </c>
      <c r="AD189" s="19">
        <v>0</v>
      </c>
      <c r="AL189" s="19">
        <v>0</v>
      </c>
      <c r="AT189" s="19">
        <v>1</v>
      </c>
    </row>
    <row r="190" spans="1:46">
      <c r="C190" s="16">
        <v>6</v>
      </c>
      <c r="D190" s="17">
        <v>6</v>
      </c>
      <c r="E190" s="17">
        <v>4</v>
      </c>
      <c r="F190" s="17">
        <v>6</v>
      </c>
      <c r="G190" s="17">
        <v>6</v>
      </c>
      <c r="H190" s="17">
        <v>4</v>
      </c>
      <c r="I190" s="17">
        <v>6</v>
      </c>
      <c r="J190" s="18">
        <v>4</v>
      </c>
      <c r="L190" s="19">
        <v>1</v>
      </c>
      <c r="T190" s="19" t="s">
        <v>104</v>
      </c>
      <c r="U190" s="19"/>
      <c r="V190" s="19">
        <v>0</v>
      </c>
      <c r="AD190" s="19">
        <v>0</v>
      </c>
      <c r="AL190" s="19">
        <v>0</v>
      </c>
      <c r="AT190" s="19">
        <v>1</v>
      </c>
    </row>
    <row r="191" spans="1:46">
      <c r="C191" s="16">
        <v>5</v>
      </c>
      <c r="D191" s="17">
        <v>5</v>
      </c>
      <c r="E191" s="17">
        <v>5</v>
      </c>
      <c r="F191" s="17">
        <v>3</v>
      </c>
      <c r="G191" s="17">
        <v>5</v>
      </c>
      <c r="H191" s="17">
        <v>4</v>
      </c>
      <c r="I191" s="17">
        <v>6</v>
      </c>
      <c r="J191" s="18">
        <v>6</v>
      </c>
      <c r="L191" s="19">
        <v>0</v>
      </c>
      <c r="T191" s="19"/>
      <c r="U191" s="19"/>
      <c r="V191" s="19">
        <v>0</v>
      </c>
      <c r="AD191" s="19">
        <v>0</v>
      </c>
      <c r="AL191" s="19">
        <v>0</v>
      </c>
      <c r="AT191" s="19">
        <v>1</v>
      </c>
    </row>
    <row r="192" spans="1:46" ht="15" thickBot="1">
      <c r="C192" s="16">
        <v>5</v>
      </c>
      <c r="D192" s="17">
        <v>6</v>
      </c>
      <c r="E192" s="17">
        <v>6</v>
      </c>
      <c r="F192" s="17">
        <v>5</v>
      </c>
      <c r="G192" s="17">
        <v>6</v>
      </c>
      <c r="H192" s="17" t="s">
        <v>106</v>
      </c>
      <c r="I192" s="17">
        <v>6</v>
      </c>
      <c r="J192" s="18" t="s">
        <v>105</v>
      </c>
      <c r="L192" s="19">
        <v>1</v>
      </c>
      <c r="T192" s="19" t="s">
        <v>104</v>
      </c>
      <c r="U192" s="19"/>
      <c r="V192" s="19">
        <v>0</v>
      </c>
      <c r="AD192" s="19">
        <v>0</v>
      </c>
      <c r="AL192" s="19">
        <v>0</v>
      </c>
      <c r="AT192" s="19">
        <v>1</v>
      </c>
    </row>
    <row r="193" spans="1:53" ht="16" thickTop="1" thickBot="1">
      <c r="A193" s="71" t="s">
        <v>108</v>
      </c>
      <c r="C193" s="69">
        <f>AVERAGE(C180:C192)</f>
        <v>5.5384615384615383</v>
      </c>
      <c r="D193" s="69">
        <f t="shared" ref="D193:J193" si="248">AVERAGE(D180:D192)</f>
        <v>5.4615384615384617</v>
      </c>
      <c r="E193" s="69">
        <f t="shared" si="248"/>
        <v>5.3076923076923075</v>
      </c>
      <c r="F193" s="69">
        <f t="shared" si="248"/>
        <v>4.615384615384615</v>
      </c>
      <c r="G193" s="69">
        <f t="shared" si="248"/>
        <v>4.3636363636363633</v>
      </c>
      <c r="H193" s="69">
        <f t="shared" si="248"/>
        <v>4.3</v>
      </c>
      <c r="I193" s="69">
        <f t="shared" si="248"/>
        <v>5.1818181818181817</v>
      </c>
      <c r="J193" s="69">
        <f t="shared" si="248"/>
        <v>4.8</v>
      </c>
      <c r="L193" s="107">
        <f t="shared" ref="L193:L205" si="249">IF(AND($L180,C180)=TRUE,C180)</f>
        <v>6</v>
      </c>
      <c r="M193" s="108">
        <f t="shared" ref="M193:M205" si="250">IF(AND($L180,D180)=TRUE,D180)</f>
        <v>5</v>
      </c>
      <c r="N193" s="108">
        <f t="shared" ref="N193:N205" si="251">IF(AND($L180,E180)=TRUE,E180)</f>
        <v>6</v>
      </c>
      <c r="O193" s="108">
        <f t="shared" ref="O193:O205" si="252">IF(AND($L180,F180)=TRUE,F180)</f>
        <v>4</v>
      </c>
      <c r="P193" s="108">
        <f t="shared" ref="P193:P205" si="253">IF(AND($L180,G180)=TRUE,G180)</f>
        <v>5</v>
      </c>
      <c r="Q193" s="108">
        <f t="shared" ref="Q193:Q205" si="254">IF(AND($L180,H180)=TRUE,H180)</f>
        <v>4</v>
      </c>
      <c r="R193" s="108">
        <f t="shared" ref="R193:R205" si="255">IF(AND($L180,I180)=TRUE,I180)</f>
        <v>5</v>
      </c>
      <c r="S193" s="109">
        <f t="shared" ref="S193:S205" si="256">IF(AND($L180,J180)=TRUE,J180)</f>
        <v>3</v>
      </c>
      <c r="V193" s="107" t="b">
        <f t="shared" ref="V193:V205" si="257">IF(AND($V180,C180)=TRUE,C180)</f>
        <v>0</v>
      </c>
      <c r="W193" s="108" t="b">
        <f t="shared" ref="W193:W205" si="258">IF(AND($V180,D180)=TRUE,D180)</f>
        <v>0</v>
      </c>
      <c r="X193" s="108" t="b">
        <f t="shared" ref="X193:X205" si="259">IF(AND($V180,E180)=TRUE,E180)</f>
        <v>0</v>
      </c>
      <c r="Y193" s="108" t="b">
        <f t="shared" ref="Y193:Y205" si="260">IF(AND($V180,F180)=TRUE,F180)</f>
        <v>0</v>
      </c>
      <c r="Z193" s="108" t="b">
        <f t="shared" ref="Z193:Z205" si="261">IF(AND($V180,G180)=TRUE,G180)</f>
        <v>0</v>
      </c>
      <c r="AA193" s="108" t="b">
        <f t="shared" ref="AA193:AA205" si="262">IF(AND($V180,H180)=TRUE,H180)</f>
        <v>0</v>
      </c>
      <c r="AB193" s="108" t="b">
        <f t="shared" ref="AB193:AB205" si="263">IF(AND($V180,I180)=TRUE,I180)</f>
        <v>0</v>
      </c>
      <c r="AC193" s="108" t="b">
        <f t="shared" ref="AC193:AC205" si="264">IF(AND($V180,J180)=TRUE,J180)</f>
        <v>0</v>
      </c>
      <c r="AD193" s="107" t="b">
        <f t="shared" ref="AD193:AD205" si="265">IF(AND($AD180,C180)=TRUE,C180)</f>
        <v>0</v>
      </c>
      <c r="AE193" s="108" t="b">
        <f t="shared" ref="AE193:AE205" si="266">IF(AND($AD180,D180)=TRUE,D180)</f>
        <v>0</v>
      </c>
      <c r="AF193" s="108" t="b">
        <f t="shared" ref="AF193:AF205" si="267">IF(AND($AD180,E180)=TRUE,E180)</f>
        <v>0</v>
      </c>
      <c r="AG193" s="108" t="b">
        <f t="shared" ref="AG193:AG205" si="268">IF(AND($AD180,F180)=TRUE,F180)</f>
        <v>0</v>
      </c>
      <c r="AH193" s="108" t="b">
        <f t="shared" ref="AH193:AH205" si="269">IF(AND($AD180,G180)=TRUE,G180)</f>
        <v>0</v>
      </c>
      <c r="AI193" s="108" t="b">
        <f t="shared" ref="AI193:AI205" si="270">IF(AND($AD180,H180)=TRUE,H180)</f>
        <v>0</v>
      </c>
      <c r="AJ193" s="108" t="b">
        <f t="shared" ref="AJ193:AJ205" si="271">IF(AND($AD180,I180)=TRUE,I180)</f>
        <v>0</v>
      </c>
      <c r="AK193" s="109" t="b">
        <f t="shared" ref="AK193:AK205" si="272">IF(AND($AD180,J180)=TRUE,J180)</f>
        <v>0</v>
      </c>
      <c r="AL193" s="156">
        <f>IF(AND($AL180,C180)=TRUE,C180)</f>
        <v>6</v>
      </c>
      <c r="AM193" s="157">
        <f t="shared" ref="AM193:AM205" si="273">IF(AND($AL180,D180)=TRUE,D180)</f>
        <v>5</v>
      </c>
      <c r="AN193" s="157">
        <f t="shared" ref="AN193:AN205" si="274">IF(AND($AL180,E180)=TRUE,E180)</f>
        <v>6</v>
      </c>
      <c r="AO193" s="157">
        <f t="shared" ref="AO193:AO205" si="275">IF(AND($AL180,F180)=TRUE,F180)</f>
        <v>4</v>
      </c>
      <c r="AP193" s="157">
        <f t="shared" ref="AP193:AP205" si="276">IF(AND($AL180,G180)=TRUE,G180)</f>
        <v>5</v>
      </c>
      <c r="AQ193" s="157">
        <f t="shared" ref="AQ193:AQ205" si="277">IF(AND($AL180,H180)=TRUE,H180)</f>
        <v>4</v>
      </c>
      <c r="AR193" s="157">
        <f t="shared" ref="AR193:AR205" si="278">IF(AND($AL180,I180)=TRUE,I180)</f>
        <v>5</v>
      </c>
      <c r="AS193" s="157">
        <f t="shared" ref="AS193:AS205" si="279">IF(AND($AL180,J180)=TRUE,J180)</f>
        <v>3</v>
      </c>
      <c r="AT193" s="158" t="b">
        <f>IF(AND($AT180,C180)=TRUE,C180)</f>
        <v>0</v>
      </c>
      <c r="AU193" s="157" t="b">
        <f t="shared" ref="AU193:AU205" si="280">IF(AND($AT180,D180)=TRUE,D180)</f>
        <v>0</v>
      </c>
      <c r="AV193" s="157" t="b">
        <f t="shared" ref="AV193:AV205" si="281">IF(AND($AT180,E180)=TRUE,E180)</f>
        <v>0</v>
      </c>
      <c r="AW193" s="157" t="b">
        <f t="shared" ref="AW193:AW205" si="282">IF(AND($AT180,F180)=TRUE,F180)</f>
        <v>0</v>
      </c>
      <c r="AX193" s="157" t="b">
        <f t="shared" ref="AX193:AX205" si="283">IF(AND($AT180,G180)=TRUE,G180)</f>
        <v>0</v>
      </c>
      <c r="AY193" s="157" t="b">
        <f t="shared" ref="AY193:AY205" si="284">IF(AND($AT180,H180)=TRUE,H180)</f>
        <v>0</v>
      </c>
      <c r="AZ193" s="157" t="b">
        <f t="shared" ref="AZ193:AZ205" si="285">IF(AND($AT180,I180)=TRUE,I180)</f>
        <v>0</v>
      </c>
      <c r="BA193" s="154" t="b">
        <f t="shared" ref="BA193:BA205" si="286">IF(AND($AT180,J180)=TRUE,J180)</f>
        <v>0</v>
      </c>
    </row>
    <row r="194" spans="1:53" ht="16" thickTop="1" thickBot="1">
      <c r="A194" s="71" t="s">
        <v>136</v>
      </c>
      <c r="C194" s="70">
        <f>STDEV(C180:C192)</f>
        <v>0.87705801930702898</v>
      </c>
      <c r="D194" s="70">
        <f t="shared" ref="D194:J194" si="287">STDEV(D180:D192)</f>
        <v>0.96741792204684507</v>
      </c>
      <c r="E194" s="70">
        <f t="shared" si="287"/>
        <v>1.1094003924504583</v>
      </c>
      <c r="F194" s="70">
        <f t="shared" si="287"/>
        <v>0.8697184926229049</v>
      </c>
      <c r="G194" s="70">
        <f t="shared" si="287"/>
        <v>1.4333685689819815</v>
      </c>
      <c r="H194" s="70">
        <f t="shared" si="287"/>
        <v>1.4181364924121764</v>
      </c>
      <c r="I194" s="70">
        <f t="shared" si="287"/>
        <v>1.167748416242284</v>
      </c>
      <c r="J194" s="70">
        <f t="shared" si="287"/>
        <v>1.3165611772087664</v>
      </c>
      <c r="L194" s="110">
        <f t="shared" si="249"/>
        <v>7</v>
      </c>
      <c r="M194" s="106">
        <f t="shared" si="250"/>
        <v>6</v>
      </c>
      <c r="N194" s="106">
        <f t="shared" si="251"/>
        <v>6</v>
      </c>
      <c r="O194" s="106">
        <f t="shared" si="252"/>
        <v>4</v>
      </c>
      <c r="P194" s="106" t="str">
        <f t="shared" si="253"/>
        <v>weiß nicht</v>
      </c>
      <c r="Q194" s="106" t="str">
        <f t="shared" si="254"/>
        <v>weiß nicht</v>
      </c>
      <c r="R194" s="106" t="str">
        <f t="shared" si="255"/>
        <v xml:space="preserve">weiß nicht </v>
      </c>
      <c r="S194" s="111" t="str">
        <f t="shared" si="256"/>
        <v>weiß nicht</v>
      </c>
      <c r="V194" s="110" t="b">
        <f t="shared" si="257"/>
        <v>0</v>
      </c>
      <c r="W194" s="106" t="b">
        <f t="shared" si="258"/>
        <v>0</v>
      </c>
      <c r="X194" s="106" t="b">
        <f t="shared" si="259"/>
        <v>0</v>
      </c>
      <c r="Y194" s="106" t="b">
        <f t="shared" si="260"/>
        <v>0</v>
      </c>
      <c r="Z194" s="106" t="b">
        <f t="shared" si="261"/>
        <v>0</v>
      </c>
      <c r="AA194" s="106" t="b">
        <f t="shared" si="262"/>
        <v>0</v>
      </c>
      <c r="AB194" s="106" t="b">
        <f t="shared" si="263"/>
        <v>0</v>
      </c>
      <c r="AC194" s="106" t="b">
        <f t="shared" si="264"/>
        <v>0</v>
      </c>
      <c r="AD194" s="110" t="b">
        <f t="shared" si="265"/>
        <v>0</v>
      </c>
      <c r="AE194" s="106" t="b">
        <f t="shared" si="266"/>
        <v>0</v>
      </c>
      <c r="AF194" s="106" t="b">
        <f t="shared" si="267"/>
        <v>0</v>
      </c>
      <c r="AG194" s="106" t="b">
        <f t="shared" si="268"/>
        <v>0</v>
      </c>
      <c r="AH194" s="106" t="b">
        <f t="shared" si="269"/>
        <v>0</v>
      </c>
      <c r="AI194" s="106" t="b">
        <f t="shared" si="270"/>
        <v>0</v>
      </c>
      <c r="AJ194" s="106" t="b">
        <f t="shared" si="271"/>
        <v>0</v>
      </c>
      <c r="AK194" s="111" t="b">
        <f t="shared" si="272"/>
        <v>0</v>
      </c>
      <c r="AL194" s="158" t="b">
        <f t="shared" ref="AL194:AL205" si="288">IF(AND($AL181,C181)=TRUE,C181)</f>
        <v>0</v>
      </c>
      <c r="AM194" s="155" t="b">
        <f t="shared" si="273"/>
        <v>0</v>
      </c>
      <c r="AN194" s="155" t="b">
        <f t="shared" si="274"/>
        <v>0</v>
      </c>
      <c r="AO194" s="155" t="b">
        <f t="shared" si="275"/>
        <v>0</v>
      </c>
      <c r="AP194" s="155" t="b">
        <f t="shared" si="276"/>
        <v>0</v>
      </c>
      <c r="AQ194" s="155" t="b">
        <f t="shared" si="277"/>
        <v>0</v>
      </c>
      <c r="AR194" s="155" t="b">
        <f t="shared" si="278"/>
        <v>0</v>
      </c>
      <c r="AS194" s="155" t="b">
        <f t="shared" si="279"/>
        <v>0</v>
      </c>
      <c r="AT194" s="158">
        <f t="shared" ref="AT194:AT205" si="289">IF(AND($AT181,C181)=TRUE,C181)</f>
        <v>7</v>
      </c>
      <c r="AU194" s="155">
        <f t="shared" si="280"/>
        <v>6</v>
      </c>
      <c r="AV194" s="155">
        <f t="shared" si="281"/>
        <v>6</v>
      </c>
      <c r="AW194" s="155">
        <f t="shared" si="282"/>
        <v>4</v>
      </c>
      <c r="AX194" s="155" t="str">
        <f t="shared" si="283"/>
        <v>weiß nicht</v>
      </c>
      <c r="AY194" s="155" t="str">
        <f t="shared" si="284"/>
        <v>weiß nicht</v>
      </c>
      <c r="AZ194" s="155" t="str">
        <f t="shared" si="285"/>
        <v xml:space="preserve">weiß nicht </v>
      </c>
      <c r="BA194" s="159" t="str">
        <f t="shared" si="286"/>
        <v>weiß nicht</v>
      </c>
    </row>
    <row r="195" spans="1:53" ht="15" thickBot="1">
      <c r="A195" s="71" t="s">
        <v>109</v>
      </c>
      <c r="C195" s="70">
        <f t="shared" ref="C195:J195" si="290">C193/7</f>
        <v>0.79120879120879117</v>
      </c>
      <c r="D195" s="70">
        <f t="shared" si="290"/>
        <v>0.78021978021978022</v>
      </c>
      <c r="E195" s="70">
        <f t="shared" si="290"/>
        <v>0.75824175824175821</v>
      </c>
      <c r="F195" s="70">
        <f t="shared" si="290"/>
        <v>0.65934065934065933</v>
      </c>
      <c r="G195" s="70">
        <f t="shared" si="290"/>
        <v>0.62337662337662336</v>
      </c>
      <c r="H195" s="70">
        <f t="shared" si="290"/>
        <v>0.61428571428571421</v>
      </c>
      <c r="I195" s="70">
        <f t="shared" si="290"/>
        <v>0.74025974025974028</v>
      </c>
      <c r="J195" s="70">
        <f t="shared" si="290"/>
        <v>0.68571428571428572</v>
      </c>
      <c r="L195" s="110" t="b">
        <f t="shared" si="249"/>
        <v>0</v>
      </c>
      <c r="M195" s="106" t="b">
        <f t="shared" si="250"/>
        <v>0</v>
      </c>
      <c r="N195" s="106" t="b">
        <f t="shared" si="251"/>
        <v>0</v>
      </c>
      <c r="O195" s="106" t="b">
        <f t="shared" si="252"/>
        <v>0</v>
      </c>
      <c r="P195" s="106" t="b">
        <f t="shared" si="253"/>
        <v>0</v>
      </c>
      <c r="Q195" s="106" t="b">
        <f t="shared" si="254"/>
        <v>0</v>
      </c>
      <c r="R195" s="106" t="b">
        <f t="shared" si="255"/>
        <v>0</v>
      </c>
      <c r="S195" s="111" t="b">
        <f t="shared" si="256"/>
        <v>0</v>
      </c>
      <c r="V195" s="110">
        <f t="shared" si="257"/>
        <v>4</v>
      </c>
      <c r="W195" s="106">
        <f t="shared" si="258"/>
        <v>3</v>
      </c>
      <c r="X195" s="106">
        <f t="shared" si="259"/>
        <v>5</v>
      </c>
      <c r="Y195" s="106">
        <f t="shared" si="260"/>
        <v>5</v>
      </c>
      <c r="Z195" s="106">
        <f t="shared" si="261"/>
        <v>2</v>
      </c>
      <c r="AA195" s="106">
        <f t="shared" si="262"/>
        <v>3</v>
      </c>
      <c r="AB195" s="106">
        <f t="shared" si="263"/>
        <v>2</v>
      </c>
      <c r="AC195" s="106">
        <f t="shared" si="264"/>
        <v>3</v>
      </c>
      <c r="AD195" s="110" t="b">
        <f t="shared" si="265"/>
        <v>0</v>
      </c>
      <c r="AE195" s="106" t="b">
        <f t="shared" si="266"/>
        <v>0</v>
      </c>
      <c r="AF195" s="106" t="b">
        <f t="shared" si="267"/>
        <v>0</v>
      </c>
      <c r="AG195" s="106" t="b">
        <f t="shared" si="268"/>
        <v>0</v>
      </c>
      <c r="AH195" s="106" t="b">
        <f t="shared" si="269"/>
        <v>0</v>
      </c>
      <c r="AI195" s="106" t="b">
        <f t="shared" si="270"/>
        <v>0</v>
      </c>
      <c r="AJ195" s="106" t="b">
        <f t="shared" si="271"/>
        <v>0</v>
      </c>
      <c r="AK195" s="111" t="b">
        <f t="shared" si="272"/>
        <v>0</v>
      </c>
      <c r="AL195" s="158" t="b">
        <f t="shared" si="288"/>
        <v>0</v>
      </c>
      <c r="AM195" s="155" t="b">
        <f t="shared" si="273"/>
        <v>0</v>
      </c>
      <c r="AN195" s="155" t="b">
        <f t="shared" si="274"/>
        <v>0</v>
      </c>
      <c r="AO195" s="155" t="b">
        <f t="shared" si="275"/>
        <v>0</v>
      </c>
      <c r="AP195" s="155" t="b">
        <f t="shared" si="276"/>
        <v>0</v>
      </c>
      <c r="AQ195" s="155" t="b">
        <f t="shared" si="277"/>
        <v>0</v>
      </c>
      <c r="AR195" s="155" t="b">
        <f t="shared" si="278"/>
        <v>0</v>
      </c>
      <c r="AS195" s="155" t="b">
        <f t="shared" si="279"/>
        <v>0</v>
      </c>
      <c r="AT195" s="158">
        <f t="shared" si="289"/>
        <v>4</v>
      </c>
      <c r="AU195" s="155">
        <f t="shared" si="280"/>
        <v>3</v>
      </c>
      <c r="AV195" s="155">
        <f t="shared" si="281"/>
        <v>5</v>
      </c>
      <c r="AW195" s="155">
        <f t="shared" si="282"/>
        <v>5</v>
      </c>
      <c r="AX195" s="155">
        <f t="shared" si="283"/>
        <v>2</v>
      </c>
      <c r="AY195" s="155">
        <f t="shared" si="284"/>
        <v>3</v>
      </c>
      <c r="AZ195" s="155">
        <f t="shared" si="285"/>
        <v>2</v>
      </c>
      <c r="BA195" s="159">
        <f t="shared" si="286"/>
        <v>3</v>
      </c>
    </row>
    <row r="196" spans="1:53" ht="15" thickBot="1">
      <c r="A196" s="71" t="s">
        <v>157</v>
      </c>
      <c r="C196" s="70">
        <f t="shared" ref="C196:J196" si="291">C195*C2</f>
        <v>9.8901098901098897E-2</v>
      </c>
      <c r="D196" s="70">
        <f t="shared" si="291"/>
        <v>3.2509157509157505E-2</v>
      </c>
      <c r="E196" s="70">
        <f t="shared" si="291"/>
        <v>0.15796703296703299</v>
      </c>
      <c r="F196" s="70">
        <f t="shared" si="291"/>
        <v>0.10989010989010989</v>
      </c>
      <c r="G196" s="70">
        <f t="shared" si="291"/>
        <v>0.12987012987012989</v>
      </c>
      <c r="H196" s="70">
        <f t="shared" si="291"/>
        <v>5.1190476190476182E-2</v>
      </c>
      <c r="I196" s="70">
        <f t="shared" si="291"/>
        <v>0.12337662337662338</v>
      </c>
      <c r="J196" s="70">
        <f t="shared" si="291"/>
        <v>5.7142857142857141E-2</v>
      </c>
      <c r="K196" s="75">
        <f>SUM(C196:J196)</f>
        <v>0.76084748584748585</v>
      </c>
      <c r="L196" s="110">
        <f t="shared" si="249"/>
        <v>5</v>
      </c>
      <c r="M196" s="106">
        <f t="shared" si="250"/>
        <v>6</v>
      </c>
      <c r="N196" s="106">
        <f t="shared" si="251"/>
        <v>6</v>
      </c>
      <c r="O196" s="106">
        <f t="shared" si="252"/>
        <v>6</v>
      </c>
      <c r="P196" s="106">
        <f t="shared" si="253"/>
        <v>4</v>
      </c>
      <c r="Q196" s="106">
        <f t="shared" si="254"/>
        <v>6</v>
      </c>
      <c r="R196" s="106">
        <f t="shared" si="255"/>
        <v>6</v>
      </c>
      <c r="S196" s="111">
        <f t="shared" si="256"/>
        <v>6</v>
      </c>
      <c r="V196" s="110" t="b">
        <f t="shared" si="257"/>
        <v>0</v>
      </c>
      <c r="W196" s="106" t="b">
        <f t="shared" si="258"/>
        <v>0</v>
      </c>
      <c r="X196" s="106" t="b">
        <f t="shared" si="259"/>
        <v>0</v>
      </c>
      <c r="Y196" s="106" t="b">
        <f t="shared" si="260"/>
        <v>0</v>
      </c>
      <c r="Z196" s="106" t="b">
        <f t="shared" si="261"/>
        <v>0</v>
      </c>
      <c r="AA196" s="106" t="b">
        <f t="shared" si="262"/>
        <v>0</v>
      </c>
      <c r="AB196" s="106" t="b">
        <f t="shared" si="263"/>
        <v>0</v>
      </c>
      <c r="AC196" s="106" t="b">
        <f t="shared" si="264"/>
        <v>0</v>
      </c>
      <c r="AD196" s="110" t="b">
        <f t="shared" si="265"/>
        <v>0</v>
      </c>
      <c r="AE196" s="106" t="b">
        <f t="shared" si="266"/>
        <v>0</v>
      </c>
      <c r="AF196" s="106" t="b">
        <f t="shared" si="267"/>
        <v>0</v>
      </c>
      <c r="AG196" s="106" t="b">
        <f t="shared" si="268"/>
        <v>0</v>
      </c>
      <c r="AH196" s="106" t="b">
        <f t="shared" si="269"/>
        <v>0</v>
      </c>
      <c r="AI196" s="106" t="b">
        <f t="shared" si="270"/>
        <v>0</v>
      </c>
      <c r="AJ196" s="106" t="b">
        <f t="shared" si="271"/>
        <v>0</v>
      </c>
      <c r="AK196" s="111" t="b">
        <f t="shared" si="272"/>
        <v>0</v>
      </c>
      <c r="AL196" s="158" t="b">
        <f t="shared" si="288"/>
        <v>0</v>
      </c>
      <c r="AM196" s="155" t="b">
        <f t="shared" si="273"/>
        <v>0</v>
      </c>
      <c r="AN196" s="155" t="b">
        <f t="shared" si="274"/>
        <v>0</v>
      </c>
      <c r="AO196" s="155" t="b">
        <f t="shared" si="275"/>
        <v>0</v>
      </c>
      <c r="AP196" s="155" t="b">
        <f t="shared" si="276"/>
        <v>0</v>
      </c>
      <c r="AQ196" s="155" t="b">
        <f t="shared" si="277"/>
        <v>0</v>
      </c>
      <c r="AR196" s="155" t="b">
        <f t="shared" si="278"/>
        <v>0</v>
      </c>
      <c r="AS196" s="155" t="b">
        <f t="shared" si="279"/>
        <v>0</v>
      </c>
      <c r="AT196" s="158">
        <f t="shared" si="289"/>
        <v>5</v>
      </c>
      <c r="AU196" s="155">
        <f t="shared" si="280"/>
        <v>6</v>
      </c>
      <c r="AV196" s="155">
        <f t="shared" si="281"/>
        <v>6</v>
      </c>
      <c r="AW196" s="155">
        <f t="shared" si="282"/>
        <v>6</v>
      </c>
      <c r="AX196" s="155">
        <f t="shared" si="283"/>
        <v>4</v>
      </c>
      <c r="AY196" s="155">
        <f t="shared" si="284"/>
        <v>6</v>
      </c>
      <c r="AZ196" s="155">
        <f t="shared" si="285"/>
        <v>6</v>
      </c>
      <c r="BA196" s="159">
        <f t="shared" si="286"/>
        <v>6</v>
      </c>
    </row>
    <row r="197" spans="1:53">
      <c r="A197" s="71" t="s">
        <v>163</v>
      </c>
      <c r="C197" s="1">
        <f t="shared" ref="C197:J197" si="292">C195*C3</f>
        <v>9.4515794764241948E-2</v>
      </c>
      <c r="D197" s="1">
        <f t="shared" si="292"/>
        <v>7.8857560658802894E-2</v>
      </c>
      <c r="E197" s="1">
        <f t="shared" si="292"/>
        <v>0.14495861281575567</v>
      </c>
      <c r="F197" s="1">
        <f t="shared" si="292"/>
        <v>6.2472000049639799E-2</v>
      </c>
      <c r="G197" s="1">
        <f t="shared" si="292"/>
        <v>0.10720775554202996</v>
      </c>
      <c r="H197" s="1">
        <f t="shared" si="292"/>
        <v>6.365453335484389E-2</v>
      </c>
      <c r="I197" s="1">
        <f t="shared" si="292"/>
        <v>9.2924332866455961E-2</v>
      </c>
      <c r="J197" s="1">
        <f t="shared" si="292"/>
        <v>6.3368879567637343E-2</v>
      </c>
      <c r="K197" s="21">
        <f>SUM(C197:J197)</f>
        <v>0.70795946961940748</v>
      </c>
      <c r="L197" s="110" t="b">
        <f t="shared" si="249"/>
        <v>0</v>
      </c>
      <c r="M197" s="106" t="b">
        <f t="shared" si="250"/>
        <v>0</v>
      </c>
      <c r="N197" s="106" t="b">
        <f t="shared" si="251"/>
        <v>0</v>
      </c>
      <c r="O197" s="106" t="b">
        <f t="shared" si="252"/>
        <v>0</v>
      </c>
      <c r="P197" s="106" t="b">
        <f t="shared" si="253"/>
        <v>0</v>
      </c>
      <c r="Q197" s="106" t="b">
        <f t="shared" si="254"/>
        <v>0</v>
      </c>
      <c r="R197" s="106" t="b">
        <f t="shared" si="255"/>
        <v>0</v>
      </c>
      <c r="S197" s="111" t="b">
        <f t="shared" si="256"/>
        <v>0</v>
      </c>
      <c r="V197" s="110">
        <f t="shared" si="257"/>
        <v>6</v>
      </c>
      <c r="W197" s="106">
        <f t="shared" si="258"/>
        <v>5</v>
      </c>
      <c r="X197" s="106">
        <f t="shared" si="259"/>
        <v>6</v>
      </c>
      <c r="Y197" s="106">
        <f t="shared" si="260"/>
        <v>4</v>
      </c>
      <c r="Z197" s="106">
        <f t="shared" si="261"/>
        <v>3</v>
      </c>
      <c r="AA197" s="106">
        <f t="shared" si="262"/>
        <v>4</v>
      </c>
      <c r="AB197" s="106">
        <f t="shared" si="263"/>
        <v>5</v>
      </c>
      <c r="AC197" s="106">
        <f t="shared" si="264"/>
        <v>4</v>
      </c>
      <c r="AD197" s="110" t="b">
        <f t="shared" si="265"/>
        <v>0</v>
      </c>
      <c r="AE197" s="106" t="b">
        <f t="shared" si="266"/>
        <v>0</v>
      </c>
      <c r="AF197" s="106" t="b">
        <f t="shared" si="267"/>
        <v>0</v>
      </c>
      <c r="AG197" s="106" t="b">
        <f t="shared" si="268"/>
        <v>0</v>
      </c>
      <c r="AH197" s="106" t="b">
        <f t="shared" si="269"/>
        <v>0</v>
      </c>
      <c r="AI197" s="106" t="b">
        <f t="shared" si="270"/>
        <v>0</v>
      </c>
      <c r="AJ197" s="106" t="b">
        <f t="shared" si="271"/>
        <v>0</v>
      </c>
      <c r="AK197" s="111" t="b">
        <f t="shared" si="272"/>
        <v>0</v>
      </c>
      <c r="AL197" s="158" t="b">
        <f t="shared" si="288"/>
        <v>0</v>
      </c>
      <c r="AM197" s="155" t="b">
        <f t="shared" si="273"/>
        <v>0</v>
      </c>
      <c r="AN197" s="155" t="b">
        <f t="shared" si="274"/>
        <v>0</v>
      </c>
      <c r="AO197" s="155" t="b">
        <f t="shared" si="275"/>
        <v>0</v>
      </c>
      <c r="AP197" s="155" t="b">
        <f t="shared" si="276"/>
        <v>0</v>
      </c>
      <c r="AQ197" s="155" t="b">
        <f t="shared" si="277"/>
        <v>0</v>
      </c>
      <c r="AR197" s="155" t="b">
        <f t="shared" si="278"/>
        <v>0</v>
      </c>
      <c r="AS197" s="155" t="b">
        <f t="shared" si="279"/>
        <v>0</v>
      </c>
      <c r="AT197" s="158">
        <f t="shared" si="289"/>
        <v>6</v>
      </c>
      <c r="AU197" s="155">
        <f t="shared" si="280"/>
        <v>5</v>
      </c>
      <c r="AV197" s="155">
        <f t="shared" si="281"/>
        <v>6</v>
      </c>
      <c r="AW197" s="155">
        <f t="shared" si="282"/>
        <v>4</v>
      </c>
      <c r="AX197" s="155">
        <f t="shared" si="283"/>
        <v>3</v>
      </c>
      <c r="AY197" s="155">
        <f t="shared" si="284"/>
        <v>4</v>
      </c>
      <c r="AZ197" s="155">
        <f t="shared" si="285"/>
        <v>5</v>
      </c>
      <c r="BA197" s="159">
        <f t="shared" si="286"/>
        <v>4</v>
      </c>
    </row>
    <row r="198" spans="1:53">
      <c r="A198" s="22" t="s">
        <v>110</v>
      </c>
      <c r="B198" s="3"/>
      <c r="C198" s="28">
        <f>K196</f>
        <v>0.76084748584748585</v>
      </c>
      <c r="D198" s="1"/>
      <c r="E198" s="1"/>
      <c r="F198" s="1"/>
      <c r="G198" s="1"/>
      <c r="H198" s="1"/>
      <c r="I198" s="1"/>
      <c r="J198" s="1"/>
      <c r="L198" s="110">
        <f t="shared" si="249"/>
        <v>6</v>
      </c>
      <c r="M198" s="106">
        <f t="shared" si="250"/>
        <v>5</v>
      </c>
      <c r="N198" s="106">
        <f t="shared" si="251"/>
        <v>3</v>
      </c>
      <c r="O198" s="106">
        <f t="shared" si="252"/>
        <v>4</v>
      </c>
      <c r="P198" s="106">
        <f t="shared" si="253"/>
        <v>3</v>
      </c>
      <c r="Q198" s="106">
        <f t="shared" si="254"/>
        <v>2</v>
      </c>
      <c r="R198" s="106">
        <f t="shared" si="255"/>
        <v>5</v>
      </c>
      <c r="S198" s="111">
        <f t="shared" si="256"/>
        <v>5</v>
      </c>
      <c r="V198" s="110" t="b">
        <f t="shared" si="257"/>
        <v>0</v>
      </c>
      <c r="W198" s="106" t="b">
        <f t="shared" si="258"/>
        <v>0</v>
      </c>
      <c r="X198" s="106" t="b">
        <f t="shared" si="259"/>
        <v>0</v>
      </c>
      <c r="Y198" s="106" t="b">
        <f t="shared" si="260"/>
        <v>0</v>
      </c>
      <c r="Z198" s="106" t="b">
        <f t="shared" si="261"/>
        <v>0</v>
      </c>
      <c r="AA198" s="106" t="b">
        <f t="shared" si="262"/>
        <v>0</v>
      </c>
      <c r="AB198" s="106" t="b">
        <f t="shared" si="263"/>
        <v>0</v>
      </c>
      <c r="AC198" s="106" t="b">
        <f t="shared" si="264"/>
        <v>0</v>
      </c>
      <c r="AD198" s="110" t="b">
        <f t="shared" si="265"/>
        <v>0</v>
      </c>
      <c r="AE198" s="106" t="b">
        <f t="shared" si="266"/>
        <v>0</v>
      </c>
      <c r="AF198" s="106" t="b">
        <f t="shared" si="267"/>
        <v>0</v>
      </c>
      <c r="AG198" s="106" t="b">
        <f t="shared" si="268"/>
        <v>0</v>
      </c>
      <c r="AH198" s="106" t="b">
        <f t="shared" si="269"/>
        <v>0</v>
      </c>
      <c r="AI198" s="106" t="b">
        <f t="shared" si="270"/>
        <v>0</v>
      </c>
      <c r="AJ198" s="106" t="b">
        <f t="shared" si="271"/>
        <v>0</v>
      </c>
      <c r="AK198" s="111" t="b">
        <f t="shared" si="272"/>
        <v>0</v>
      </c>
      <c r="AL198" s="158" t="b">
        <f t="shared" si="288"/>
        <v>0</v>
      </c>
      <c r="AM198" s="155" t="b">
        <f t="shared" si="273"/>
        <v>0</v>
      </c>
      <c r="AN198" s="155" t="b">
        <f t="shared" si="274"/>
        <v>0</v>
      </c>
      <c r="AO198" s="155" t="b">
        <f t="shared" si="275"/>
        <v>0</v>
      </c>
      <c r="AP198" s="155" t="b">
        <f t="shared" si="276"/>
        <v>0</v>
      </c>
      <c r="AQ198" s="155" t="b">
        <f t="shared" si="277"/>
        <v>0</v>
      </c>
      <c r="AR198" s="155" t="b">
        <f t="shared" si="278"/>
        <v>0</v>
      </c>
      <c r="AS198" s="155" t="b">
        <f t="shared" si="279"/>
        <v>0</v>
      </c>
      <c r="AT198" s="158">
        <f t="shared" si="289"/>
        <v>6</v>
      </c>
      <c r="AU198" s="155">
        <f t="shared" si="280"/>
        <v>5</v>
      </c>
      <c r="AV198" s="155">
        <f t="shared" si="281"/>
        <v>3</v>
      </c>
      <c r="AW198" s="155">
        <f t="shared" si="282"/>
        <v>4</v>
      </c>
      <c r="AX198" s="155">
        <f t="shared" si="283"/>
        <v>3</v>
      </c>
      <c r="AY198" s="155">
        <f t="shared" si="284"/>
        <v>2</v>
      </c>
      <c r="AZ198" s="155">
        <f t="shared" si="285"/>
        <v>5</v>
      </c>
      <c r="BA198" s="159">
        <f t="shared" si="286"/>
        <v>5</v>
      </c>
    </row>
    <row r="199" spans="1:53">
      <c r="A199" s="87" t="s">
        <v>135</v>
      </c>
      <c r="B199" s="88"/>
      <c r="C199" s="88">
        <f>K197</f>
        <v>0.70795946961940748</v>
      </c>
      <c r="L199" s="110" t="b">
        <f t="shared" si="249"/>
        <v>0</v>
      </c>
      <c r="M199" s="106" t="b">
        <f t="shared" si="250"/>
        <v>0</v>
      </c>
      <c r="N199" s="106" t="b">
        <f t="shared" si="251"/>
        <v>0</v>
      </c>
      <c r="O199" s="106" t="b">
        <f t="shared" si="252"/>
        <v>0</v>
      </c>
      <c r="P199" s="106" t="b">
        <f t="shared" si="253"/>
        <v>0</v>
      </c>
      <c r="Q199" s="106" t="b">
        <f t="shared" si="254"/>
        <v>0</v>
      </c>
      <c r="R199" s="106" t="b">
        <f t="shared" si="255"/>
        <v>0</v>
      </c>
      <c r="S199" s="111" t="b">
        <f t="shared" si="256"/>
        <v>0</v>
      </c>
      <c r="V199" s="110" t="b">
        <f t="shared" si="257"/>
        <v>0</v>
      </c>
      <c r="W199" s="106" t="b">
        <f t="shared" si="258"/>
        <v>0</v>
      </c>
      <c r="X199" s="106" t="b">
        <f t="shared" si="259"/>
        <v>0</v>
      </c>
      <c r="Y199" s="106" t="b">
        <f t="shared" si="260"/>
        <v>0</v>
      </c>
      <c r="Z199" s="106" t="b">
        <f t="shared" si="261"/>
        <v>0</v>
      </c>
      <c r="AA199" s="106" t="b">
        <f t="shared" si="262"/>
        <v>0</v>
      </c>
      <c r="AB199" s="106" t="b">
        <f t="shared" si="263"/>
        <v>0</v>
      </c>
      <c r="AC199" s="106" t="b">
        <f t="shared" si="264"/>
        <v>0</v>
      </c>
      <c r="AD199" s="110">
        <f t="shared" si="265"/>
        <v>5</v>
      </c>
      <c r="AE199" s="106">
        <f t="shared" si="266"/>
        <v>6</v>
      </c>
      <c r="AF199" s="106">
        <f t="shared" si="267"/>
        <v>4</v>
      </c>
      <c r="AG199" s="106">
        <f t="shared" si="268"/>
        <v>4</v>
      </c>
      <c r="AH199" s="106">
        <f t="shared" si="269"/>
        <v>5</v>
      </c>
      <c r="AI199" s="106">
        <f t="shared" si="270"/>
        <v>5</v>
      </c>
      <c r="AJ199" s="106">
        <f t="shared" si="271"/>
        <v>6</v>
      </c>
      <c r="AK199" s="111">
        <f t="shared" si="272"/>
        <v>7</v>
      </c>
      <c r="AL199" s="158" t="b">
        <f t="shared" si="288"/>
        <v>0</v>
      </c>
      <c r="AM199" s="155" t="b">
        <f t="shared" si="273"/>
        <v>0</v>
      </c>
      <c r="AN199" s="155" t="b">
        <f t="shared" si="274"/>
        <v>0</v>
      </c>
      <c r="AO199" s="155" t="b">
        <f t="shared" si="275"/>
        <v>0</v>
      </c>
      <c r="AP199" s="155" t="b">
        <f t="shared" si="276"/>
        <v>0</v>
      </c>
      <c r="AQ199" s="155" t="b">
        <f t="shared" si="277"/>
        <v>0</v>
      </c>
      <c r="AR199" s="155" t="b">
        <f t="shared" si="278"/>
        <v>0</v>
      </c>
      <c r="AS199" s="155" t="b">
        <f t="shared" si="279"/>
        <v>0</v>
      </c>
      <c r="AT199" s="158">
        <f t="shared" si="289"/>
        <v>5</v>
      </c>
      <c r="AU199" s="155">
        <f t="shared" si="280"/>
        <v>6</v>
      </c>
      <c r="AV199" s="155">
        <f t="shared" si="281"/>
        <v>4</v>
      </c>
      <c r="AW199" s="155">
        <f t="shared" si="282"/>
        <v>4</v>
      </c>
      <c r="AX199" s="155">
        <f t="shared" si="283"/>
        <v>5</v>
      </c>
      <c r="AY199" s="155">
        <f t="shared" si="284"/>
        <v>5</v>
      </c>
      <c r="AZ199" s="155">
        <f t="shared" si="285"/>
        <v>6</v>
      </c>
      <c r="BA199" s="159">
        <f t="shared" si="286"/>
        <v>7</v>
      </c>
    </row>
    <row r="200" spans="1:53">
      <c r="A200" s="116" t="s">
        <v>130</v>
      </c>
      <c r="B200" s="117"/>
      <c r="L200" s="110">
        <f t="shared" si="249"/>
        <v>7</v>
      </c>
      <c r="M200" s="106">
        <f t="shared" si="250"/>
        <v>7</v>
      </c>
      <c r="N200" s="106">
        <f t="shared" si="251"/>
        <v>7</v>
      </c>
      <c r="O200" s="106">
        <f t="shared" si="252"/>
        <v>5</v>
      </c>
      <c r="P200" s="106">
        <f t="shared" si="253"/>
        <v>6</v>
      </c>
      <c r="Q200" s="106">
        <f t="shared" si="254"/>
        <v>7</v>
      </c>
      <c r="R200" s="106">
        <f t="shared" si="255"/>
        <v>5</v>
      </c>
      <c r="S200" s="111">
        <f t="shared" si="256"/>
        <v>5</v>
      </c>
      <c r="V200" s="110" t="b">
        <f t="shared" si="257"/>
        <v>0</v>
      </c>
      <c r="W200" s="106" t="b">
        <f t="shared" si="258"/>
        <v>0</v>
      </c>
      <c r="X200" s="106" t="b">
        <f t="shared" si="259"/>
        <v>0</v>
      </c>
      <c r="Y200" s="106" t="b">
        <f t="shared" si="260"/>
        <v>0</v>
      </c>
      <c r="Z200" s="106" t="b">
        <f t="shared" si="261"/>
        <v>0</v>
      </c>
      <c r="AA200" s="106" t="b">
        <f t="shared" si="262"/>
        <v>0</v>
      </c>
      <c r="AB200" s="106" t="b">
        <f t="shared" si="263"/>
        <v>0</v>
      </c>
      <c r="AC200" s="106" t="b">
        <f t="shared" si="264"/>
        <v>0</v>
      </c>
      <c r="AD200" s="110">
        <f t="shared" si="265"/>
        <v>7</v>
      </c>
      <c r="AE200" s="106">
        <f t="shared" si="266"/>
        <v>7</v>
      </c>
      <c r="AF200" s="106">
        <f t="shared" si="267"/>
        <v>7</v>
      </c>
      <c r="AG200" s="106">
        <f t="shared" si="268"/>
        <v>5</v>
      </c>
      <c r="AH200" s="106">
        <f t="shared" si="269"/>
        <v>6</v>
      </c>
      <c r="AI200" s="106">
        <f t="shared" si="270"/>
        <v>7</v>
      </c>
      <c r="AJ200" s="106">
        <f t="shared" si="271"/>
        <v>5</v>
      </c>
      <c r="AK200" s="111">
        <f t="shared" si="272"/>
        <v>5</v>
      </c>
      <c r="AL200" s="158" t="b">
        <f t="shared" si="288"/>
        <v>0</v>
      </c>
      <c r="AM200" s="155" t="b">
        <f t="shared" si="273"/>
        <v>0</v>
      </c>
      <c r="AN200" s="155" t="b">
        <f t="shared" si="274"/>
        <v>0</v>
      </c>
      <c r="AO200" s="155" t="b">
        <f t="shared" si="275"/>
        <v>0</v>
      </c>
      <c r="AP200" s="155" t="b">
        <f t="shared" si="276"/>
        <v>0</v>
      </c>
      <c r="AQ200" s="155" t="b">
        <f t="shared" si="277"/>
        <v>0</v>
      </c>
      <c r="AR200" s="155" t="b">
        <f t="shared" si="278"/>
        <v>0</v>
      </c>
      <c r="AS200" s="155" t="b">
        <f t="shared" si="279"/>
        <v>0</v>
      </c>
      <c r="AT200" s="158">
        <f t="shared" si="289"/>
        <v>7</v>
      </c>
      <c r="AU200" s="155">
        <f t="shared" si="280"/>
        <v>7</v>
      </c>
      <c r="AV200" s="155">
        <f t="shared" si="281"/>
        <v>7</v>
      </c>
      <c r="AW200" s="155">
        <f t="shared" si="282"/>
        <v>5</v>
      </c>
      <c r="AX200" s="155">
        <f t="shared" si="283"/>
        <v>6</v>
      </c>
      <c r="AY200" s="155">
        <f t="shared" si="284"/>
        <v>7</v>
      </c>
      <c r="AZ200" s="155">
        <f t="shared" si="285"/>
        <v>5</v>
      </c>
      <c r="BA200" s="159">
        <f t="shared" si="286"/>
        <v>5</v>
      </c>
    </row>
    <row r="201" spans="1:53">
      <c r="A201" s="118" t="s">
        <v>131</v>
      </c>
      <c r="B201" s="119"/>
      <c r="C201" s="119">
        <f>L206</f>
        <v>6</v>
      </c>
      <c r="D201" s="119">
        <f t="shared" ref="D201:D202" si="293">M206</f>
        <v>5.8571428571428568</v>
      </c>
      <c r="E201" s="119">
        <f t="shared" ref="E201:E202" si="294">N206</f>
        <v>5.4285714285714288</v>
      </c>
      <c r="F201" s="119">
        <f t="shared" ref="F201:F202" si="295">O206</f>
        <v>4.8571428571428568</v>
      </c>
      <c r="G201" s="119">
        <f t="shared" ref="G201:G202" si="296">P206</f>
        <v>5</v>
      </c>
      <c r="H201" s="119">
        <f t="shared" ref="H201:H202" si="297">Q206</f>
        <v>4.5999999999999996</v>
      </c>
      <c r="I201" s="119">
        <f t="shared" ref="I201:I202" si="298">R206</f>
        <v>5.5</v>
      </c>
      <c r="J201" s="119">
        <f t="shared" ref="J201:J202" si="299">S206</f>
        <v>4.5999999999999996</v>
      </c>
      <c r="L201" s="110" t="b">
        <f t="shared" si="249"/>
        <v>0</v>
      </c>
      <c r="M201" s="106" t="b">
        <f t="shared" si="250"/>
        <v>0</v>
      </c>
      <c r="N201" s="106" t="b">
        <f t="shared" si="251"/>
        <v>0</v>
      </c>
      <c r="O201" s="106" t="b">
        <f t="shared" si="252"/>
        <v>0</v>
      </c>
      <c r="P201" s="106" t="b">
        <f t="shared" si="253"/>
        <v>0</v>
      </c>
      <c r="Q201" s="106" t="b">
        <f t="shared" si="254"/>
        <v>0</v>
      </c>
      <c r="R201" s="106" t="b">
        <f t="shared" si="255"/>
        <v>0</v>
      </c>
      <c r="S201" s="111" t="b">
        <f t="shared" si="256"/>
        <v>0</v>
      </c>
      <c r="V201" s="110" t="b">
        <f t="shared" si="257"/>
        <v>0</v>
      </c>
      <c r="W201" s="106" t="b">
        <f t="shared" si="258"/>
        <v>0</v>
      </c>
      <c r="X201" s="106" t="b">
        <f t="shared" si="259"/>
        <v>0</v>
      </c>
      <c r="Y201" s="106" t="b">
        <f t="shared" si="260"/>
        <v>0</v>
      </c>
      <c r="Z201" s="106" t="b">
        <f t="shared" si="261"/>
        <v>0</v>
      </c>
      <c r="AA201" s="106" t="b">
        <f t="shared" si="262"/>
        <v>0</v>
      </c>
      <c r="AB201" s="106" t="b">
        <f t="shared" si="263"/>
        <v>0</v>
      </c>
      <c r="AC201" s="106" t="b">
        <f t="shared" si="264"/>
        <v>0</v>
      </c>
      <c r="AD201" s="110" t="b">
        <f t="shared" si="265"/>
        <v>0</v>
      </c>
      <c r="AE201" s="106" t="b">
        <f t="shared" si="266"/>
        <v>0</v>
      </c>
      <c r="AF201" s="106" t="b">
        <f t="shared" si="267"/>
        <v>0</v>
      </c>
      <c r="AG201" s="106" t="b">
        <f t="shared" si="268"/>
        <v>0</v>
      </c>
      <c r="AH201" s="106" t="b">
        <f t="shared" si="269"/>
        <v>0</v>
      </c>
      <c r="AI201" s="106" t="b">
        <f t="shared" si="270"/>
        <v>0</v>
      </c>
      <c r="AJ201" s="106" t="b">
        <f t="shared" si="271"/>
        <v>0</v>
      </c>
      <c r="AK201" s="111" t="b">
        <f t="shared" si="272"/>
        <v>0</v>
      </c>
      <c r="AL201" s="158" t="b">
        <f t="shared" si="288"/>
        <v>0</v>
      </c>
      <c r="AM201" s="155" t="b">
        <f t="shared" si="273"/>
        <v>0</v>
      </c>
      <c r="AN201" s="155" t="b">
        <f t="shared" si="274"/>
        <v>0</v>
      </c>
      <c r="AO201" s="155" t="b">
        <f t="shared" si="275"/>
        <v>0</v>
      </c>
      <c r="AP201" s="155" t="b">
        <f t="shared" si="276"/>
        <v>0</v>
      </c>
      <c r="AQ201" s="155" t="b">
        <f t="shared" si="277"/>
        <v>0</v>
      </c>
      <c r="AR201" s="155" t="b">
        <f t="shared" si="278"/>
        <v>0</v>
      </c>
      <c r="AS201" s="155" t="b">
        <f t="shared" si="279"/>
        <v>0</v>
      </c>
      <c r="AT201" s="158">
        <f t="shared" si="289"/>
        <v>5</v>
      </c>
      <c r="AU201" s="155">
        <f t="shared" si="280"/>
        <v>6</v>
      </c>
      <c r="AV201" s="155">
        <f t="shared" si="281"/>
        <v>6</v>
      </c>
      <c r="AW201" s="155">
        <f t="shared" si="282"/>
        <v>5</v>
      </c>
      <c r="AX201" s="155">
        <f t="shared" si="283"/>
        <v>3</v>
      </c>
      <c r="AY201" s="155">
        <f t="shared" si="284"/>
        <v>4</v>
      </c>
      <c r="AZ201" s="155">
        <f t="shared" si="285"/>
        <v>5</v>
      </c>
      <c r="BA201" s="159">
        <f t="shared" si="286"/>
        <v>5</v>
      </c>
    </row>
    <row r="202" spans="1:53">
      <c r="A202" s="118" t="s">
        <v>132</v>
      </c>
      <c r="B202" s="119"/>
      <c r="C202" s="119">
        <f>L207</f>
        <v>0.81649658092772603</v>
      </c>
      <c r="D202" s="119">
        <f t="shared" si="293"/>
        <v>0.6900655593423547</v>
      </c>
      <c r="E202" s="119">
        <f t="shared" si="294"/>
        <v>1.3972762620115442</v>
      </c>
      <c r="F202" s="119">
        <f t="shared" si="295"/>
        <v>0.89973541084243769</v>
      </c>
      <c r="G202" s="119">
        <f t="shared" si="296"/>
        <v>1.2649110640673518</v>
      </c>
      <c r="H202" s="119">
        <f t="shared" si="297"/>
        <v>1.9493588689617929</v>
      </c>
      <c r="I202" s="119">
        <f t="shared" si="298"/>
        <v>0.54772255750516607</v>
      </c>
      <c r="J202" s="119">
        <f t="shared" si="299"/>
        <v>1.1401754250991383</v>
      </c>
      <c r="L202" s="110" t="b">
        <f t="shared" si="249"/>
        <v>0</v>
      </c>
      <c r="M202" s="106" t="b">
        <f t="shared" si="250"/>
        <v>0</v>
      </c>
      <c r="N202" s="106" t="b">
        <f t="shared" si="251"/>
        <v>0</v>
      </c>
      <c r="O202" s="106" t="b">
        <f t="shared" si="252"/>
        <v>0</v>
      </c>
      <c r="P202" s="106" t="b">
        <f t="shared" si="253"/>
        <v>0</v>
      </c>
      <c r="Q202" s="106" t="b">
        <f t="shared" si="254"/>
        <v>0</v>
      </c>
      <c r="R202" s="106" t="b">
        <f t="shared" si="255"/>
        <v>0</v>
      </c>
      <c r="S202" s="111" t="b">
        <f t="shared" si="256"/>
        <v>0</v>
      </c>
      <c r="V202" s="110" t="b">
        <f t="shared" si="257"/>
        <v>0</v>
      </c>
      <c r="W202" s="106" t="b">
        <f t="shared" si="258"/>
        <v>0</v>
      </c>
      <c r="X202" s="106" t="b">
        <f t="shared" si="259"/>
        <v>0</v>
      </c>
      <c r="Y202" s="106" t="b">
        <f t="shared" si="260"/>
        <v>0</v>
      </c>
      <c r="Z202" s="106" t="b">
        <f t="shared" si="261"/>
        <v>0</v>
      </c>
      <c r="AA202" s="106" t="b">
        <f t="shared" si="262"/>
        <v>0</v>
      </c>
      <c r="AB202" s="106" t="b">
        <f t="shared" si="263"/>
        <v>0</v>
      </c>
      <c r="AC202" s="106" t="b">
        <f t="shared" si="264"/>
        <v>0</v>
      </c>
      <c r="AD202" s="110" t="b">
        <f t="shared" si="265"/>
        <v>0</v>
      </c>
      <c r="AE202" s="106" t="b">
        <f t="shared" si="266"/>
        <v>0</v>
      </c>
      <c r="AF202" s="106" t="b">
        <f t="shared" si="267"/>
        <v>0</v>
      </c>
      <c r="AG202" s="106" t="b">
        <f t="shared" si="268"/>
        <v>0</v>
      </c>
      <c r="AH202" s="106" t="b">
        <f t="shared" si="269"/>
        <v>0</v>
      </c>
      <c r="AI202" s="106" t="b">
        <f t="shared" si="270"/>
        <v>0</v>
      </c>
      <c r="AJ202" s="106" t="b">
        <f t="shared" si="271"/>
        <v>0</v>
      </c>
      <c r="AK202" s="111" t="b">
        <f t="shared" si="272"/>
        <v>0</v>
      </c>
      <c r="AL202" s="158" t="b">
        <f t="shared" si="288"/>
        <v>0</v>
      </c>
      <c r="AM202" s="155" t="b">
        <f t="shared" si="273"/>
        <v>0</v>
      </c>
      <c r="AN202" s="155" t="b">
        <f t="shared" si="274"/>
        <v>0</v>
      </c>
      <c r="AO202" s="155" t="b">
        <f t="shared" si="275"/>
        <v>0</v>
      </c>
      <c r="AP202" s="155" t="b">
        <f t="shared" si="276"/>
        <v>0</v>
      </c>
      <c r="AQ202" s="155" t="b">
        <f t="shared" si="277"/>
        <v>0</v>
      </c>
      <c r="AR202" s="155" t="b">
        <f t="shared" si="278"/>
        <v>0</v>
      </c>
      <c r="AS202" s="155" t="b">
        <f t="shared" si="279"/>
        <v>0</v>
      </c>
      <c r="AT202" s="158">
        <f t="shared" si="289"/>
        <v>5</v>
      </c>
      <c r="AU202" s="155">
        <f t="shared" si="280"/>
        <v>5</v>
      </c>
      <c r="AV202" s="155">
        <f t="shared" si="281"/>
        <v>5</v>
      </c>
      <c r="AW202" s="155">
        <f t="shared" si="282"/>
        <v>5</v>
      </c>
      <c r="AX202" s="155" t="str">
        <f t="shared" si="283"/>
        <v>weiß nicht</v>
      </c>
      <c r="AY202" s="155" t="str">
        <f t="shared" si="284"/>
        <v>weiß nicht</v>
      </c>
      <c r="AZ202" s="155" t="str">
        <f t="shared" si="285"/>
        <v xml:space="preserve">weiß nicht </v>
      </c>
      <c r="BA202" s="159" t="str">
        <f t="shared" si="286"/>
        <v>weiß nicht</v>
      </c>
    </row>
    <row r="203" spans="1:53">
      <c r="A203" s="118" t="s">
        <v>109</v>
      </c>
      <c r="B203" s="119"/>
      <c r="C203" s="119">
        <f>C201/7</f>
        <v>0.8571428571428571</v>
      </c>
      <c r="D203" s="119">
        <f t="shared" ref="D203:J203" si="300">D201/7</f>
        <v>0.83673469387755095</v>
      </c>
      <c r="E203" s="119">
        <f t="shared" si="300"/>
        <v>0.77551020408163274</v>
      </c>
      <c r="F203" s="119">
        <f t="shared" si="300"/>
        <v>0.69387755102040816</v>
      </c>
      <c r="G203" s="119">
        <f t="shared" si="300"/>
        <v>0.7142857142857143</v>
      </c>
      <c r="H203" s="119">
        <f t="shared" si="300"/>
        <v>0.65714285714285714</v>
      </c>
      <c r="I203" s="119">
        <f t="shared" si="300"/>
        <v>0.7857142857142857</v>
      </c>
      <c r="J203" s="119">
        <f t="shared" si="300"/>
        <v>0.65714285714285714</v>
      </c>
      <c r="L203" s="110">
        <f t="shared" si="249"/>
        <v>6</v>
      </c>
      <c r="M203" s="106">
        <f t="shared" si="250"/>
        <v>6</v>
      </c>
      <c r="N203" s="106">
        <f t="shared" si="251"/>
        <v>4</v>
      </c>
      <c r="O203" s="106">
        <f t="shared" si="252"/>
        <v>6</v>
      </c>
      <c r="P203" s="106">
        <f t="shared" si="253"/>
        <v>6</v>
      </c>
      <c r="Q203" s="106">
        <f t="shared" si="254"/>
        <v>4</v>
      </c>
      <c r="R203" s="106">
        <f t="shared" si="255"/>
        <v>6</v>
      </c>
      <c r="S203" s="111">
        <f t="shared" si="256"/>
        <v>4</v>
      </c>
      <c r="V203" s="110" t="b">
        <f t="shared" si="257"/>
        <v>0</v>
      </c>
      <c r="W203" s="106" t="b">
        <f t="shared" si="258"/>
        <v>0</v>
      </c>
      <c r="X203" s="106" t="b">
        <f t="shared" si="259"/>
        <v>0</v>
      </c>
      <c r="Y203" s="106" t="b">
        <f t="shared" si="260"/>
        <v>0</v>
      </c>
      <c r="Z203" s="106" t="b">
        <f t="shared" si="261"/>
        <v>0</v>
      </c>
      <c r="AA203" s="106" t="b">
        <f t="shared" si="262"/>
        <v>0</v>
      </c>
      <c r="AB203" s="106" t="b">
        <f t="shared" si="263"/>
        <v>0</v>
      </c>
      <c r="AC203" s="106" t="b">
        <f t="shared" si="264"/>
        <v>0</v>
      </c>
      <c r="AD203" s="110" t="b">
        <f t="shared" si="265"/>
        <v>0</v>
      </c>
      <c r="AE203" s="106" t="b">
        <f t="shared" si="266"/>
        <v>0</v>
      </c>
      <c r="AF203" s="106" t="b">
        <f t="shared" si="267"/>
        <v>0</v>
      </c>
      <c r="AG203" s="106" t="b">
        <f t="shared" si="268"/>
        <v>0</v>
      </c>
      <c r="AH203" s="106" t="b">
        <f t="shared" si="269"/>
        <v>0</v>
      </c>
      <c r="AI203" s="106" t="b">
        <f t="shared" si="270"/>
        <v>0</v>
      </c>
      <c r="AJ203" s="106" t="b">
        <f t="shared" si="271"/>
        <v>0</v>
      </c>
      <c r="AK203" s="111" t="b">
        <f t="shared" si="272"/>
        <v>0</v>
      </c>
      <c r="AL203" s="158" t="b">
        <f t="shared" si="288"/>
        <v>0</v>
      </c>
      <c r="AM203" s="155" t="b">
        <f t="shared" si="273"/>
        <v>0</v>
      </c>
      <c r="AN203" s="155" t="b">
        <f t="shared" si="274"/>
        <v>0</v>
      </c>
      <c r="AO203" s="155" t="b">
        <f t="shared" si="275"/>
        <v>0</v>
      </c>
      <c r="AP203" s="155" t="b">
        <f t="shared" si="276"/>
        <v>0</v>
      </c>
      <c r="AQ203" s="155" t="b">
        <f t="shared" si="277"/>
        <v>0</v>
      </c>
      <c r="AR203" s="155" t="b">
        <f t="shared" si="278"/>
        <v>0</v>
      </c>
      <c r="AS203" s="155" t="b">
        <f t="shared" si="279"/>
        <v>0</v>
      </c>
      <c r="AT203" s="158">
        <f t="shared" si="289"/>
        <v>6</v>
      </c>
      <c r="AU203" s="155">
        <f t="shared" si="280"/>
        <v>6</v>
      </c>
      <c r="AV203" s="155">
        <f t="shared" si="281"/>
        <v>4</v>
      </c>
      <c r="AW203" s="155">
        <f t="shared" si="282"/>
        <v>6</v>
      </c>
      <c r="AX203" s="155">
        <f t="shared" si="283"/>
        <v>6</v>
      </c>
      <c r="AY203" s="155">
        <f t="shared" si="284"/>
        <v>4</v>
      </c>
      <c r="AZ203" s="155">
        <f t="shared" si="285"/>
        <v>6</v>
      </c>
      <c r="BA203" s="159">
        <f t="shared" si="286"/>
        <v>4</v>
      </c>
    </row>
    <row r="204" spans="1:53">
      <c r="A204" s="118" t="s">
        <v>158</v>
      </c>
      <c r="B204" s="119"/>
      <c r="C204" s="119">
        <f>C203*C$2</f>
        <v>0.10714285714285714</v>
      </c>
      <c r="D204" s="119">
        <f t="shared" ref="D204" si="301">D203*D$2</f>
        <v>3.486394557823129E-2</v>
      </c>
      <c r="E204" s="119">
        <f t="shared" ref="E204" si="302">E203*E$2</f>
        <v>0.16156462585034018</v>
      </c>
      <c r="F204" s="119">
        <f t="shared" ref="F204" si="303">F203*F$2</f>
        <v>0.11564625850340135</v>
      </c>
      <c r="G204" s="119">
        <f t="shared" ref="G204" si="304">G203*G$2</f>
        <v>0.14880952380952384</v>
      </c>
      <c r="H204" s="119">
        <f t="shared" ref="H204" si="305">H203*H$2</f>
        <v>5.4761904761904762E-2</v>
      </c>
      <c r="I204" s="119">
        <f t="shared" ref="I204" si="306">I203*I$2</f>
        <v>0.13095238095238093</v>
      </c>
      <c r="J204" s="119">
        <f t="shared" ref="J204" si="307">J203*J$2</f>
        <v>5.4761904761904762E-2</v>
      </c>
      <c r="K204" s="119">
        <f>SUM(C204:J204)</f>
        <v>0.80850340136054433</v>
      </c>
      <c r="L204" s="110" t="b">
        <f t="shared" si="249"/>
        <v>0</v>
      </c>
      <c r="M204" s="106" t="b">
        <f t="shared" si="250"/>
        <v>0</v>
      </c>
      <c r="N204" s="106" t="b">
        <f t="shared" si="251"/>
        <v>0</v>
      </c>
      <c r="O204" s="106" t="b">
        <f t="shared" si="252"/>
        <v>0</v>
      </c>
      <c r="P204" s="106" t="b">
        <f t="shared" si="253"/>
        <v>0</v>
      </c>
      <c r="Q204" s="106" t="b">
        <f t="shared" si="254"/>
        <v>0</v>
      </c>
      <c r="R204" s="106" t="b">
        <f t="shared" si="255"/>
        <v>0</v>
      </c>
      <c r="S204" s="111" t="b">
        <f t="shared" si="256"/>
        <v>0</v>
      </c>
      <c r="V204" s="110" t="b">
        <f t="shared" si="257"/>
        <v>0</v>
      </c>
      <c r="W204" s="106" t="b">
        <f t="shared" si="258"/>
        <v>0</v>
      </c>
      <c r="X204" s="106" t="b">
        <f t="shared" si="259"/>
        <v>0</v>
      </c>
      <c r="Y204" s="106" t="b">
        <f t="shared" si="260"/>
        <v>0</v>
      </c>
      <c r="Z204" s="106" t="b">
        <f t="shared" si="261"/>
        <v>0</v>
      </c>
      <c r="AA204" s="106" t="b">
        <f t="shared" si="262"/>
        <v>0</v>
      </c>
      <c r="AB204" s="106" t="b">
        <f t="shared" si="263"/>
        <v>0</v>
      </c>
      <c r="AC204" s="106" t="b">
        <f t="shared" si="264"/>
        <v>0</v>
      </c>
      <c r="AD204" s="110" t="b">
        <f t="shared" si="265"/>
        <v>0</v>
      </c>
      <c r="AE204" s="106" t="b">
        <f t="shared" si="266"/>
        <v>0</v>
      </c>
      <c r="AF204" s="106" t="b">
        <f t="shared" si="267"/>
        <v>0</v>
      </c>
      <c r="AG204" s="106" t="b">
        <f t="shared" si="268"/>
        <v>0</v>
      </c>
      <c r="AH204" s="106" t="b">
        <f t="shared" si="269"/>
        <v>0</v>
      </c>
      <c r="AI204" s="106" t="b">
        <f t="shared" si="270"/>
        <v>0</v>
      </c>
      <c r="AJ204" s="106" t="b">
        <f t="shared" si="271"/>
        <v>0</v>
      </c>
      <c r="AK204" s="111" t="b">
        <f t="shared" si="272"/>
        <v>0</v>
      </c>
      <c r="AL204" s="158" t="b">
        <f t="shared" si="288"/>
        <v>0</v>
      </c>
      <c r="AM204" s="155" t="b">
        <f t="shared" si="273"/>
        <v>0</v>
      </c>
      <c r="AN204" s="155" t="b">
        <f t="shared" si="274"/>
        <v>0</v>
      </c>
      <c r="AO204" s="155" t="b">
        <f t="shared" si="275"/>
        <v>0</v>
      </c>
      <c r="AP204" s="155" t="b">
        <f t="shared" si="276"/>
        <v>0</v>
      </c>
      <c r="AQ204" s="155" t="b">
        <f t="shared" si="277"/>
        <v>0</v>
      </c>
      <c r="AR204" s="155" t="b">
        <f t="shared" si="278"/>
        <v>0</v>
      </c>
      <c r="AS204" s="155" t="b">
        <f t="shared" si="279"/>
        <v>0</v>
      </c>
      <c r="AT204" s="158">
        <f t="shared" si="289"/>
        <v>5</v>
      </c>
      <c r="AU204" s="155">
        <f t="shared" si="280"/>
        <v>5</v>
      </c>
      <c r="AV204" s="155">
        <f t="shared" si="281"/>
        <v>5</v>
      </c>
      <c r="AW204" s="155">
        <f t="shared" si="282"/>
        <v>3</v>
      </c>
      <c r="AX204" s="155">
        <f t="shared" si="283"/>
        <v>5</v>
      </c>
      <c r="AY204" s="155">
        <f t="shared" si="284"/>
        <v>4</v>
      </c>
      <c r="AZ204" s="155">
        <f t="shared" si="285"/>
        <v>6</v>
      </c>
      <c r="BA204" s="159">
        <f t="shared" si="286"/>
        <v>6</v>
      </c>
    </row>
    <row r="205" spans="1:53" ht="15" thickBot="1">
      <c r="A205" s="118" t="s">
        <v>193</v>
      </c>
      <c r="B205" s="119"/>
      <c r="C205" s="119">
        <f>C203*C$3</f>
        <v>0.10239211099459544</v>
      </c>
      <c r="D205" s="119">
        <f t="shared" ref="D205:J205" si="308">D203*D$3</f>
        <v>8.4569577125034087E-2</v>
      </c>
      <c r="E205" s="119">
        <f t="shared" si="308"/>
        <v>0.14825994768319525</v>
      </c>
      <c r="F205" s="119">
        <f t="shared" si="308"/>
        <v>6.5744342909382844E-2</v>
      </c>
      <c r="G205" s="119">
        <f t="shared" si="308"/>
        <v>0.12284221989190934</v>
      </c>
      <c r="H205" s="119">
        <f t="shared" si="308"/>
        <v>6.8095547309833013E-2</v>
      </c>
      <c r="I205" s="119">
        <f t="shared" si="308"/>
        <v>9.863021295474711E-2</v>
      </c>
      <c r="J205" s="119">
        <f t="shared" si="308"/>
        <v>6.0728509585652443E-2</v>
      </c>
      <c r="K205" s="119">
        <f>SUM(C205:J205)</f>
        <v>0.75126246845434963</v>
      </c>
      <c r="L205" s="112">
        <f t="shared" si="249"/>
        <v>5</v>
      </c>
      <c r="M205" s="113">
        <f t="shared" si="250"/>
        <v>6</v>
      </c>
      <c r="N205" s="113">
        <f t="shared" si="251"/>
        <v>6</v>
      </c>
      <c r="O205" s="113">
        <f t="shared" si="252"/>
        <v>5</v>
      </c>
      <c r="P205" s="113">
        <f t="shared" si="253"/>
        <v>6</v>
      </c>
      <c r="Q205" s="113" t="str">
        <f t="shared" si="254"/>
        <v>nicht relevant</v>
      </c>
      <c r="R205" s="113">
        <f t="shared" si="255"/>
        <v>6</v>
      </c>
      <c r="S205" s="114" t="str">
        <f t="shared" si="256"/>
        <v>weiß nicht</v>
      </c>
      <c r="V205" s="112" t="b">
        <f t="shared" si="257"/>
        <v>0</v>
      </c>
      <c r="W205" s="113" t="b">
        <f t="shared" si="258"/>
        <v>0</v>
      </c>
      <c r="X205" s="113" t="b">
        <f t="shared" si="259"/>
        <v>0</v>
      </c>
      <c r="Y205" s="113" t="b">
        <f t="shared" si="260"/>
        <v>0</v>
      </c>
      <c r="Z205" s="113" t="b">
        <f t="shared" si="261"/>
        <v>0</v>
      </c>
      <c r="AA205" s="113" t="b">
        <f t="shared" si="262"/>
        <v>0</v>
      </c>
      <c r="AB205" s="113" t="b">
        <f t="shared" si="263"/>
        <v>0</v>
      </c>
      <c r="AC205" s="113" t="b">
        <f t="shared" si="264"/>
        <v>0</v>
      </c>
      <c r="AD205" s="112" t="b">
        <f t="shared" si="265"/>
        <v>0</v>
      </c>
      <c r="AE205" s="113" t="b">
        <f t="shared" si="266"/>
        <v>0</v>
      </c>
      <c r="AF205" s="113" t="b">
        <f t="shared" si="267"/>
        <v>0</v>
      </c>
      <c r="AG205" s="113" t="b">
        <f t="shared" si="268"/>
        <v>0</v>
      </c>
      <c r="AH205" s="113" t="b">
        <f t="shared" si="269"/>
        <v>0</v>
      </c>
      <c r="AI205" s="113" t="b">
        <f t="shared" si="270"/>
        <v>0</v>
      </c>
      <c r="AJ205" s="113" t="b">
        <f t="shared" si="271"/>
        <v>0</v>
      </c>
      <c r="AK205" s="114" t="b">
        <f t="shared" si="272"/>
        <v>0</v>
      </c>
      <c r="AL205" s="160" t="b">
        <f t="shared" si="288"/>
        <v>0</v>
      </c>
      <c r="AM205" s="161" t="b">
        <f t="shared" si="273"/>
        <v>0</v>
      </c>
      <c r="AN205" s="161" t="b">
        <f t="shared" si="274"/>
        <v>0</v>
      </c>
      <c r="AO205" s="161" t="b">
        <f t="shared" si="275"/>
        <v>0</v>
      </c>
      <c r="AP205" s="161" t="b">
        <f t="shared" si="276"/>
        <v>0</v>
      </c>
      <c r="AQ205" s="161" t="b">
        <f t="shared" si="277"/>
        <v>0</v>
      </c>
      <c r="AR205" s="161" t="b">
        <f t="shared" si="278"/>
        <v>0</v>
      </c>
      <c r="AS205" s="161" t="b">
        <f t="shared" si="279"/>
        <v>0</v>
      </c>
      <c r="AT205" s="160">
        <f t="shared" si="289"/>
        <v>5</v>
      </c>
      <c r="AU205" s="161">
        <f t="shared" si="280"/>
        <v>6</v>
      </c>
      <c r="AV205" s="161">
        <f t="shared" si="281"/>
        <v>6</v>
      </c>
      <c r="AW205" s="161">
        <f t="shared" si="282"/>
        <v>5</v>
      </c>
      <c r="AX205" s="161">
        <f t="shared" si="283"/>
        <v>6</v>
      </c>
      <c r="AY205" s="161" t="str">
        <f t="shared" si="284"/>
        <v>nicht relevant</v>
      </c>
      <c r="AZ205" s="161">
        <f t="shared" si="285"/>
        <v>6</v>
      </c>
      <c r="BA205" s="162" t="str">
        <f t="shared" si="286"/>
        <v>weiß nicht</v>
      </c>
    </row>
    <row r="206" spans="1:53" ht="15" thickBot="1">
      <c r="A206" s="22" t="s">
        <v>110</v>
      </c>
      <c r="B206" s="3"/>
      <c r="C206" s="3">
        <f>K204</f>
        <v>0.80850340136054433</v>
      </c>
      <c r="L206" s="133">
        <f>AVERAGE(L193:L205)</f>
        <v>6</v>
      </c>
      <c r="M206" s="133">
        <f t="shared" ref="M206" si="309">AVERAGE(M193:M205)</f>
        <v>5.8571428571428568</v>
      </c>
      <c r="N206" s="133">
        <f t="shared" ref="N206" si="310">AVERAGE(N193:N205)</f>
        <v>5.4285714285714288</v>
      </c>
      <c r="O206" s="133">
        <f t="shared" ref="O206" si="311">AVERAGE(O193:O205)</f>
        <v>4.8571428571428568</v>
      </c>
      <c r="P206" s="133">
        <f t="shared" ref="P206" si="312">AVERAGE(P193:P205)</f>
        <v>5</v>
      </c>
      <c r="Q206" s="133">
        <f t="shared" ref="Q206" si="313">AVERAGE(Q193:Q205)</f>
        <v>4.5999999999999996</v>
      </c>
      <c r="R206" s="133">
        <f t="shared" ref="R206" si="314">AVERAGE(R193:R205)</f>
        <v>5.5</v>
      </c>
      <c r="S206" s="133">
        <f t="shared" ref="S206" si="315">AVERAGE(S193:S205)</f>
        <v>4.5999999999999996</v>
      </c>
      <c r="V206" s="133">
        <f>AVERAGE(V193:V205)</f>
        <v>5</v>
      </c>
      <c r="W206" s="133">
        <f t="shared" ref="W206" si="316">AVERAGE(W193:W205)</f>
        <v>4</v>
      </c>
      <c r="X206" s="133">
        <f t="shared" ref="X206" si="317">AVERAGE(X193:X205)</f>
        <v>5.5</v>
      </c>
      <c r="Y206" s="133">
        <f t="shared" ref="Y206" si="318">AVERAGE(Y193:Y205)</f>
        <v>4.5</v>
      </c>
      <c r="Z206" s="133">
        <f t="shared" ref="Z206" si="319">AVERAGE(Z193:Z205)</f>
        <v>2.5</v>
      </c>
      <c r="AA206" s="133">
        <f t="shared" ref="AA206" si="320">AVERAGE(AA193:AA205)</f>
        <v>3.5</v>
      </c>
      <c r="AB206" s="133">
        <f t="shared" ref="AB206" si="321">AVERAGE(AB193:AB205)</f>
        <v>3.5</v>
      </c>
      <c r="AC206" s="133">
        <f t="shared" ref="AC206" si="322">AVERAGE(AC193:AC205)</f>
        <v>3.5</v>
      </c>
      <c r="AD206" s="133">
        <f>AVERAGE(AD193:AD205)</f>
        <v>6</v>
      </c>
      <c r="AE206" s="133">
        <f t="shared" ref="AE206" si="323">AVERAGE(AE193:AE205)</f>
        <v>6.5</v>
      </c>
      <c r="AF206" s="133">
        <f t="shared" ref="AF206" si="324">AVERAGE(AF193:AF205)</f>
        <v>5.5</v>
      </c>
      <c r="AG206" s="133">
        <f t="shared" ref="AG206" si="325">AVERAGE(AG193:AG205)</f>
        <v>4.5</v>
      </c>
      <c r="AH206" s="133">
        <f t="shared" ref="AH206" si="326">AVERAGE(AH193:AH205)</f>
        <v>5.5</v>
      </c>
      <c r="AI206" s="133">
        <f t="shared" ref="AI206" si="327">AVERAGE(AI193:AI205)</f>
        <v>6</v>
      </c>
      <c r="AJ206" s="133">
        <f t="shared" ref="AJ206" si="328">AVERAGE(AJ193:AJ205)</f>
        <v>5.5</v>
      </c>
      <c r="AK206" s="133">
        <f t="shared" ref="AK206" si="329">AVERAGE(AK193:AK205)</f>
        <v>6</v>
      </c>
      <c r="AL206" s="163">
        <f t="shared" ref="AL206" si="330">AVERAGE(AL193:AL205)</f>
        <v>6</v>
      </c>
      <c r="AM206" s="163">
        <f t="shared" ref="AM206" si="331">AVERAGE(AM193:AM205)</f>
        <v>5</v>
      </c>
      <c r="AN206" s="163">
        <f t="shared" ref="AN206" si="332">AVERAGE(AN193:AN205)</f>
        <v>6</v>
      </c>
      <c r="AO206" s="163">
        <f t="shared" ref="AO206" si="333">AVERAGE(AO193:AO205)</f>
        <v>4</v>
      </c>
      <c r="AP206" s="163">
        <f t="shared" ref="AP206" si="334">AVERAGE(AP193:AP205)</f>
        <v>5</v>
      </c>
      <c r="AQ206" s="163">
        <f t="shared" ref="AQ206" si="335">AVERAGE(AQ193:AQ205)</f>
        <v>4</v>
      </c>
      <c r="AR206" s="163">
        <f t="shared" ref="AR206" si="336">AVERAGE(AR193:AR205)</f>
        <v>5</v>
      </c>
      <c r="AS206" s="163">
        <f t="shared" ref="AS206" si="337">AVERAGE(AS193:AS205)</f>
        <v>3</v>
      </c>
      <c r="AT206" s="163">
        <f t="shared" ref="AT206" si="338">AVERAGE(AT193:AT205)</f>
        <v>5.5</v>
      </c>
      <c r="AU206" s="163">
        <f t="shared" ref="AU206" si="339">AVERAGE(AU193:AU205)</f>
        <v>5.5</v>
      </c>
      <c r="AV206" s="163">
        <f t="shared" ref="AV206" si="340">AVERAGE(AV193:AV205)</f>
        <v>5.25</v>
      </c>
      <c r="AW206" s="163">
        <f t="shared" ref="AW206" si="341">AVERAGE(AW193:AW205)</f>
        <v>4.666666666666667</v>
      </c>
      <c r="AX206" s="163">
        <f t="shared" ref="AX206" si="342">AVERAGE(AX193:AX205)</f>
        <v>4.3</v>
      </c>
      <c r="AY206" s="163">
        <f t="shared" ref="AY206" si="343">AVERAGE(AY193:AY205)</f>
        <v>4.333333333333333</v>
      </c>
      <c r="AZ206" s="163">
        <f t="shared" ref="AZ206" si="344">AVERAGE(AZ193:AZ205)</f>
        <v>5.2</v>
      </c>
      <c r="BA206" s="163">
        <f t="shared" ref="BA206" si="345">AVERAGE(BA193:BA205)</f>
        <v>5</v>
      </c>
    </row>
    <row r="207" spans="1:53" ht="15" thickBot="1">
      <c r="A207" s="87" t="s">
        <v>135</v>
      </c>
      <c r="B207" s="88"/>
      <c r="C207" s="88">
        <f>K205</f>
        <v>0.75126246845434963</v>
      </c>
      <c r="L207" s="129">
        <f>STDEV(L193:L205)</f>
        <v>0.81649658092772603</v>
      </c>
      <c r="M207" s="129">
        <f t="shared" ref="M207:S207" si="346">STDEV(M193:M205)</f>
        <v>0.6900655593423547</v>
      </c>
      <c r="N207" s="129">
        <f t="shared" si="346"/>
        <v>1.3972762620115442</v>
      </c>
      <c r="O207" s="129">
        <f t="shared" si="346"/>
        <v>0.89973541084243769</v>
      </c>
      <c r="P207" s="129">
        <f t="shared" si="346"/>
        <v>1.2649110640673518</v>
      </c>
      <c r="Q207" s="129">
        <f t="shared" si="346"/>
        <v>1.9493588689617929</v>
      </c>
      <c r="R207" s="129">
        <f t="shared" si="346"/>
        <v>0.54772255750516607</v>
      </c>
      <c r="S207" s="129">
        <f t="shared" si="346"/>
        <v>1.1401754250991383</v>
      </c>
      <c r="V207" s="129">
        <f>STDEV(V193:V205)</f>
        <v>1.4142135623730951</v>
      </c>
      <c r="W207" s="129">
        <f t="shared" ref="W207:BA207" si="347">STDEV(W193:W205)</f>
        <v>1.4142135623730951</v>
      </c>
      <c r="X207" s="129">
        <f t="shared" si="347"/>
        <v>0.70710678118654757</v>
      </c>
      <c r="Y207" s="129">
        <f t="shared" si="347"/>
        <v>0.70710678118654757</v>
      </c>
      <c r="Z207" s="129">
        <f t="shared" si="347"/>
        <v>0.70710678118654757</v>
      </c>
      <c r="AA207" s="129">
        <f t="shared" si="347"/>
        <v>0.70710678118654757</v>
      </c>
      <c r="AB207" s="129">
        <f t="shared" si="347"/>
        <v>2.1213203435596424</v>
      </c>
      <c r="AC207" s="129">
        <f t="shared" si="347"/>
        <v>0.70710678118654757</v>
      </c>
      <c r="AD207" s="129">
        <f t="shared" si="347"/>
        <v>1.4142135623730951</v>
      </c>
      <c r="AE207" s="129">
        <f t="shared" si="347"/>
        <v>0.70710678118654757</v>
      </c>
      <c r="AF207" s="129">
        <f t="shared" si="347"/>
        <v>2.1213203435596424</v>
      </c>
      <c r="AG207" s="129">
        <f t="shared" si="347"/>
        <v>0.70710678118654757</v>
      </c>
      <c r="AH207" s="129">
        <f t="shared" si="347"/>
        <v>0.70710678118654757</v>
      </c>
      <c r="AI207" s="129">
        <f t="shared" si="347"/>
        <v>1.4142135623730951</v>
      </c>
      <c r="AJ207" s="129">
        <f t="shared" si="347"/>
        <v>0.70710678118654757</v>
      </c>
      <c r="AK207" s="129">
        <f t="shared" si="347"/>
        <v>1.4142135623730951</v>
      </c>
      <c r="AL207" s="164" t="e">
        <f t="shared" si="347"/>
        <v>#DIV/0!</v>
      </c>
      <c r="AM207" s="164" t="e">
        <f t="shared" si="347"/>
        <v>#DIV/0!</v>
      </c>
      <c r="AN207" s="164" t="e">
        <f t="shared" si="347"/>
        <v>#DIV/0!</v>
      </c>
      <c r="AO207" s="164" t="e">
        <f t="shared" si="347"/>
        <v>#DIV/0!</v>
      </c>
      <c r="AP207" s="164" t="e">
        <f t="shared" si="347"/>
        <v>#DIV/0!</v>
      </c>
      <c r="AQ207" s="164" t="e">
        <f t="shared" si="347"/>
        <v>#DIV/0!</v>
      </c>
      <c r="AR207" s="164" t="e">
        <f t="shared" si="347"/>
        <v>#DIV/0!</v>
      </c>
      <c r="AS207" s="164" t="e">
        <f t="shared" si="347"/>
        <v>#DIV/0!</v>
      </c>
      <c r="AT207" s="164">
        <f t="shared" si="347"/>
        <v>0.90453403373329089</v>
      </c>
      <c r="AU207" s="164">
        <f t="shared" si="347"/>
        <v>1</v>
      </c>
      <c r="AV207" s="164">
        <f t="shared" si="347"/>
        <v>1.1381803659589922</v>
      </c>
      <c r="AW207" s="164">
        <f t="shared" si="347"/>
        <v>0.88762536459859553</v>
      </c>
      <c r="AX207" s="164">
        <f t="shared" si="347"/>
        <v>1.494434118097326</v>
      </c>
      <c r="AY207" s="164">
        <f t="shared" si="347"/>
        <v>1.5</v>
      </c>
      <c r="AZ207" s="164">
        <f t="shared" si="347"/>
        <v>1.2292725943057194</v>
      </c>
      <c r="BA207" s="164">
        <f t="shared" si="347"/>
        <v>1.2247448713915889</v>
      </c>
    </row>
    <row r="208" spans="1:53" ht="15" thickBot="1">
      <c r="A208" s="123" t="s">
        <v>130</v>
      </c>
      <c r="B208" s="124"/>
    </row>
    <row r="209" spans="1:29" ht="15" thickBot="1">
      <c r="A209" s="125" t="s">
        <v>131</v>
      </c>
      <c r="B209" s="126"/>
      <c r="C209" s="126">
        <f>V209</f>
        <v>5.5</v>
      </c>
      <c r="D209" s="126">
        <f>W209</f>
        <v>5.25</v>
      </c>
      <c r="E209" s="126">
        <f t="shared" ref="E209:E210" si="348">X209</f>
        <v>5.5</v>
      </c>
      <c r="F209" s="126">
        <f t="shared" ref="F209:F210" si="349">Y209</f>
        <v>4.5</v>
      </c>
      <c r="G209" s="126">
        <f t="shared" ref="G209:G210" si="350">Z209</f>
        <v>4</v>
      </c>
      <c r="H209" s="126">
        <f t="shared" ref="H209:H210" si="351">AA209</f>
        <v>4.75</v>
      </c>
      <c r="I209" s="126">
        <f t="shared" ref="I209:I210" si="352">AB209</f>
        <v>4.5</v>
      </c>
      <c r="J209" s="126">
        <f t="shared" ref="J209:J210" si="353">AC209</f>
        <v>4.75</v>
      </c>
      <c r="T209" s="132" t="s">
        <v>194</v>
      </c>
      <c r="U209" s="132"/>
      <c r="V209" s="133">
        <f>AVERAGE(V193:V205,AD193:AD205)</f>
        <v>5.5</v>
      </c>
      <c r="W209" s="133">
        <f t="shared" ref="W209" si="354">AVERAGE(W193:W205,AE193:AE205)</f>
        <v>5.25</v>
      </c>
      <c r="X209" s="133">
        <f t="shared" ref="X209" si="355">AVERAGE(X193:X205,AF193:AF205)</f>
        <v>5.5</v>
      </c>
      <c r="Y209" s="133">
        <f t="shared" ref="Y209" si="356">AVERAGE(Y193:Y205,AG193:AG205)</f>
        <v>4.5</v>
      </c>
      <c r="Z209" s="133">
        <f t="shared" ref="Z209" si="357">AVERAGE(Z193:Z205,AH193:AH205)</f>
        <v>4</v>
      </c>
      <c r="AA209" s="133">
        <f t="shared" ref="AA209" si="358">AVERAGE(AA193:AA205,AI193:AI205)</f>
        <v>4.75</v>
      </c>
      <c r="AB209" s="133">
        <f t="shared" ref="AB209" si="359">AVERAGE(AB193:AB205,AJ193:AJ205)</f>
        <v>4.5</v>
      </c>
      <c r="AC209" s="133">
        <f t="shared" ref="AC209" si="360">AVERAGE(AC193:AC205,AK193:AK205)</f>
        <v>4.75</v>
      </c>
    </row>
    <row r="210" spans="1:29" ht="15" thickBot="1">
      <c r="A210" s="125" t="s">
        <v>132</v>
      </c>
      <c r="B210" s="126"/>
      <c r="C210" s="126">
        <f>V210</f>
        <v>1.6666666666666667</v>
      </c>
      <c r="D210" s="126">
        <f t="shared" ref="D210" si="361">W210</f>
        <v>2.9166666666666665</v>
      </c>
      <c r="E210" s="126">
        <f t="shared" si="348"/>
        <v>1.6666666666666667</v>
      </c>
      <c r="F210" s="126">
        <f t="shared" si="349"/>
        <v>0.33333333333333331</v>
      </c>
      <c r="G210" s="126">
        <f t="shared" si="350"/>
        <v>3.3333333333333335</v>
      </c>
      <c r="H210" s="126">
        <f t="shared" si="351"/>
        <v>2.9166666666666665</v>
      </c>
      <c r="I210" s="126">
        <f t="shared" si="352"/>
        <v>3</v>
      </c>
      <c r="J210" s="126">
        <f t="shared" si="353"/>
        <v>2.9166666666666665</v>
      </c>
      <c r="T210" s="132" t="s">
        <v>195</v>
      </c>
      <c r="U210" s="132"/>
      <c r="V210" s="133">
        <f>VAR(V193:V205,AD193:AD205)</f>
        <v>1.6666666666666667</v>
      </c>
      <c r="W210" s="133">
        <f t="shared" ref="W210" si="362">VAR(W193:W205,AE193:AE205)</f>
        <v>2.9166666666666665</v>
      </c>
      <c r="X210" s="133">
        <f t="shared" ref="X210" si="363">VAR(X193:X205,AF193:AF205)</f>
        <v>1.6666666666666667</v>
      </c>
      <c r="Y210" s="133">
        <f t="shared" ref="Y210" si="364">VAR(Y193:Y205,AG193:AG205)</f>
        <v>0.33333333333333331</v>
      </c>
      <c r="Z210" s="133">
        <f t="shared" ref="Z210" si="365">VAR(Z193:Z205,AH193:AH205)</f>
        <v>3.3333333333333335</v>
      </c>
      <c r="AA210" s="133">
        <f t="shared" ref="AA210" si="366">VAR(AA193:AA205,AI193:AI205)</f>
        <v>2.9166666666666665</v>
      </c>
      <c r="AB210" s="133">
        <f t="shared" ref="AB210" si="367">VAR(AB193:AB205,AJ193:AJ205)</f>
        <v>3</v>
      </c>
      <c r="AC210" s="133">
        <f t="shared" ref="AC210" si="368">VAR(AC193:AC205,AK193:AK205)</f>
        <v>2.9166666666666665</v>
      </c>
    </row>
    <row r="211" spans="1:29">
      <c r="A211" s="125" t="s">
        <v>109</v>
      </c>
      <c r="B211" s="126"/>
      <c r="C211" s="126">
        <f>C209/7</f>
        <v>0.7857142857142857</v>
      </c>
      <c r="D211" s="126">
        <f t="shared" ref="D211:J211" si="369">D209/7</f>
        <v>0.75</v>
      </c>
      <c r="E211" s="126">
        <f t="shared" si="369"/>
        <v>0.7857142857142857</v>
      </c>
      <c r="F211" s="126">
        <f t="shared" si="369"/>
        <v>0.6428571428571429</v>
      </c>
      <c r="G211" s="126">
        <f t="shared" si="369"/>
        <v>0.5714285714285714</v>
      </c>
      <c r="H211" s="126">
        <f t="shared" si="369"/>
        <v>0.6785714285714286</v>
      </c>
      <c r="I211" s="126">
        <f t="shared" si="369"/>
        <v>0.6428571428571429</v>
      </c>
      <c r="J211" s="126">
        <f t="shared" si="369"/>
        <v>0.6785714285714286</v>
      </c>
    </row>
    <row r="212" spans="1:29">
      <c r="A212" s="125" t="s">
        <v>158</v>
      </c>
      <c r="B212" s="126"/>
      <c r="C212" s="126">
        <f>C211*C$2</f>
        <v>9.8214285714285712E-2</v>
      </c>
      <c r="D212" s="126">
        <f>D211*D$2</f>
        <v>3.125E-2</v>
      </c>
      <c r="E212" s="126">
        <f>E211*E$2</f>
        <v>0.16369047619047622</v>
      </c>
      <c r="F212" s="126">
        <f t="shared" ref="F212:J212" si="370">F211*F$2</f>
        <v>0.10714285714285715</v>
      </c>
      <c r="G212" s="126">
        <f t="shared" si="370"/>
        <v>0.11904761904761907</v>
      </c>
      <c r="H212" s="126">
        <f t="shared" si="370"/>
        <v>5.6547619047619048E-2</v>
      </c>
      <c r="I212" s="126">
        <f t="shared" si="370"/>
        <v>0.10714285714285715</v>
      </c>
      <c r="J212" s="126">
        <f t="shared" si="370"/>
        <v>5.6547619047619048E-2</v>
      </c>
      <c r="K212" s="126">
        <f>SUM(C212:J212)</f>
        <v>0.73958333333333348</v>
      </c>
    </row>
    <row r="213" spans="1:29">
      <c r="A213" s="125" t="s">
        <v>193</v>
      </c>
      <c r="B213" s="126"/>
      <c r="C213" s="126">
        <f>C211*C$3</f>
        <v>9.3859435078379169E-2</v>
      </c>
      <c r="D213" s="126">
        <f t="shared" ref="D213:J213" si="371">D211*D$3</f>
        <v>7.5803218520609825E-2</v>
      </c>
      <c r="E213" s="126">
        <f t="shared" si="371"/>
        <v>0.15021073646850044</v>
      </c>
      <c r="F213" s="126">
        <f t="shared" si="371"/>
        <v>6.091020004839881E-2</v>
      </c>
      <c r="G213" s="126">
        <f t="shared" si="371"/>
        <v>9.8273775913527456E-2</v>
      </c>
      <c r="H213" s="126">
        <f t="shared" si="371"/>
        <v>7.0316054287327567E-2</v>
      </c>
      <c r="I213" s="126">
        <f t="shared" si="371"/>
        <v>8.0697446962974914E-2</v>
      </c>
      <c r="J213" s="126">
        <f t="shared" si="371"/>
        <v>6.2708787072141114E-2</v>
      </c>
      <c r="K213" s="126">
        <f>SUM(C213:J213)</f>
        <v>0.69277965435185929</v>
      </c>
    </row>
    <row r="214" spans="1:29">
      <c r="A214" s="22" t="s">
        <v>110</v>
      </c>
      <c r="B214" s="3"/>
      <c r="C214" s="3">
        <f>K212</f>
        <v>0.73958333333333348</v>
      </c>
    </row>
    <row r="215" spans="1:29">
      <c r="A215" s="87" t="s">
        <v>135</v>
      </c>
      <c r="B215" s="88"/>
      <c r="C215" s="88">
        <f>K213</f>
        <v>0.69277965435185929</v>
      </c>
    </row>
    <row r="216" spans="1:29">
      <c r="A216" s="149" t="s">
        <v>198</v>
      </c>
    </row>
    <row r="217" spans="1:29">
      <c r="A217" s="150" t="s">
        <v>131</v>
      </c>
      <c r="B217" s="151"/>
      <c r="C217" s="151">
        <f>AL206</f>
        <v>6</v>
      </c>
      <c r="D217" s="151">
        <f t="shared" ref="D217:D218" si="372">AM206</f>
        <v>5</v>
      </c>
      <c r="E217" s="151">
        <f t="shared" ref="E217:E218" si="373">AN206</f>
        <v>6</v>
      </c>
      <c r="F217" s="151">
        <f t="shared" ref="F217:F218" si="374">AO206</f>
        <v>4</v>
      </c>
      <c r="G217" s="151">
        <f t="shared" ref="G217:G218" si="375">AP206</f>
        <v>5</v>
      </c>
      <c r="H217" s="151">
        <f t="shared" ref="H217:H218" si="376">AQ206</f>
        <v>4</v>
      </c>
      <c r="I217" s="151">
        <f t="shared" ref="I217:I218" si="377">AR206</f>
        <v>5</v>
      </c>
      <c r="J217" s="151">
        <f t="shared" ref="J217:J218" si="378">AS206</f>
        <v>3</v>
      </c>
    </row>
    <row r="218" spans="1:29">
      <c r="A218" s="150" t="s">
        <v>132</v>
      </c>
      <c r="B218" s="151"/>
      <c r="C218" s="151" t="e">
        <f>AL207</f>
        <v>#DIV/0!</v>
      </c>
      <c r="D218" s="151" t="e">
        <f t="shared" si="372"/>
        <v>#DIV/0!</v>
      </c>
      <c r="E218" s="151" t="e">
        <f t="shared" si="373"/>
        <v>#DIV/0!</v>
      </c>
      <c r="F218" s="151" t="e">
        <f t="shared" si="374"/>
        <v>#DIV/0!</v>
      </c>
      <c r="G218" s="151" t="e">
        <f t="shared" si="375"/>
        <v>#DIV/0!</v>
      </c>
      <c r="H218" s="151" t="e">
        <f t="shared" si="376"/>
        <v>#DIV/0!</v>
      </c>
      <c r="I218" s="151" t="e">
        <f t="shared" si="377"/>
        <v>#DIV/0!</v>
      </c>
      <c r="J218" s="151" t="e">
        <f t="shared" si="378"/>
        <v>#DIV/0!</v>
      </c>
    </row>
    <row r="219" spans="1:29">
      <c r="A219" s="150" t="s">
        <v>109</v>
      </c>
      <c r="B219" s="151"/>
      <c r="C219" s="151">
        <f>C217/7</f>
        <v>0.8571428571428571</v>
      </c>
      <c r="D219" s="151">
        <f t="shared" ref="D219:J219" si="379">D217/7</f>
        <v>0.7142857142857143</v>
      </c>
      <c r="E219" s="151">
        <f t="shared" si="379"/>
        <v>0.8571428571428571</v>
      </c>
      <c r="F219" s="151">
        <f t="shared" si="379"/>
        <v>0.5714285714285714</v>
      </c>
      <c r="G219" s="151">
        <f t="shared" si="379"/>
        <v>0.7142857142857143</v>
      </c>
      <c r="H219" s="151">
        <f t="shared" si="379"/>
        <v>0.5714285714285714</v>
      </c>
      <c r="I219" s="151">
        <f t="shared" si="379"/>
        <v>0.7142857142857143</v>
      </c>
      <c r="J219" s="151">
        <f t="shared" si="379"/>
        <v>0.42857142857142855</v>
      </c>
    </row>
    <row r="220" spans="1:29">
      <c r="A220" s="150" t="s">
        <v>158</v>
      </c>
      <c r="B220" s="151"/>
      <c r="C220" s="151">
        <f t="shared" ref="C220:J220" si="380">C219*D$2</f>
        <v>3.5714285714285712E-2</v>
      </c>
      <c r="D220" s="151">
        <f t="shared" si="380"/>
        <v>0.14880952380952384</v>
      </c>
      <c r="E220" s="151">
        <f t="shared" si="380"/>
        <v>0.14285714285714285</v>
      </c>
      <c r="F220" s="151">
        <f t="shared" si="380"/>
        <v>0.11904761904761907</v>
      </c>
      <c r="G220" s="151">
        <f t="shared" si="380"/>
        <v>5.9523809523809521E-2</v>
      </c>
      <c r="H220" s="151">
        <f t="shared" si="380"/>
        <v>9.5238095238095233E-2</v>
      </c>
      <c r="I220" s="151">
        <f t="shared" si="380"/>
        <v>5.9523809523809521E-2</v>
      </c>
      <c r="J220" s="151">
        <f t="shared" si="380"/>
        <v>0</v>
      </c>
      <c r="K220" s="151">
        <f>SUM(C220:J220)</f>
        <v>0.6607142857142857</v>
      </c>
    </row>
    <row r="221" spans="1:29">
      <c r="A221" s="150" t="s">
        <v>193</v>
      </c>
      <c r="B221" s="151"/>
      <c r="C221" s="151">
        <f t="shared" ref="C221:J221" si="381">C219*D$3</f>
        <v>8.6632249737839798E-2</v>
      </c>
      <c r="D221" s="151">
        <f t="shared" si="381"/>
        <v>0.13655521497136403</v>
      </c>
      <c r="E221" s="151">
        <f t="shared" si="381"/>
        <v>8.1213600064531738E-2</v>
      </c>
      <c r="F221" s="151">
        <f t="shared" si="381"/>
        <v>9.8273775913527456E-2</v>
      </c>
      <c r="G221" s="151">
        <f t="shared" si="381"/>
        <v>7.4016899249818496E-2</v>
      </c>
      <c r="H221" s="151">
        <f t="shared" si="381"/>
        <v>7.1731063967088796E-2</v>
      </c>
      <c r="I221" s="151">
        <f t="shared" si="381"/>
        <v>6.6009249549622229E-2</v>
      </c>
      <c r="J221" s="151">
        <f t="shared" si="381"/>
        <v>0</v>
      </c>
      <c r="K221" s="151">
        <f>SUM(C221:J221)</f>
        <v>0.61443205345379259</v>
      </c>
    </row>
    <row r="222" spans="1:29">
      <c r="A222" s="22" t="s">
        <v>110</v>
      </c>
      <c r="B222" s="3"/>
      <c r="C222" s="3">
        <f>K220</f>
        <v>0.6607142857142857</v>
      </c>
    </row>
    <row r="223" spans="1:29">
      <c r="A223" s="87" t="s">
        <v>135</v>
      </c>
      <c r="B223" s="88"/>
      <c r="C223" s="88">
        <f>K221</f>
        <v>0.61443205345379259</v>
      </c>
    </row>
    <row r="224" spans="1:29">
      <c r="A224" s="149" t="s">
        <v>250</v>
      </c>
    </row>
    <row r="225" spans="1:11">
      <c r="A225" s="150" t="s">
        <v>131</v>
      </c>
      <c r="B225" s="151"/>
      <c r="C225" s="151">
        <f>AT206</f>
        <v>5.5</v>
      </c>
      <c r="D225" s="151">
        <f t="shared" ref="D225:D226" si="382">AU206</f>
        <v>5.5</v>
      </c>
      <c r="E225" s="151">
        <f t="shared" ref="E225:E226" si="383">AV206</f>
        <v>5.25</v>
      </c>
      <c r="F225" s="151">
        <f t="shared" ref="F225:F226" si="384">AW206</f>
        <v>4.666666666666667</v>
      </c>
      <c r="G225" s="151">
        <f t="shared" ref="G225:G226" si="385">AX206</f>
        <v>4.3</v>
      </c>
      <c r="H225" s="151">
        <f t="shared" ref="H225:H226" si="386">AY206</f>
        <v>4.333333333333333</v>
      </c>
      <c r="I225" s="151">
        <f t="shared" ref="I225:I226" si="387">AZ206</f>
        <v>5.2</v>
      </c>
      <c r="J225" s="151">
        <f t="shared" ref="J225:J226" si="388">BA206</f>
        <v>5</v>
      </c>
    </row>
    <row r="226" spans="1:11">
      <c r="A226" s="150" t="s">
        <v>132</v>
      </c>
      <c r="B226" s="151"/>
      <c r="C226" s="151">
        <f>AT207</f>
        <v>0.90453403373329089</v>
      </c>
      <c r="D226" s="151">
        <f t="shared" si="382"/>
        <v>1</v>
      </c>
      <c r="E226" s="151">
        <f t="shared" si="383"/>
        <v>1.1381803659589922</v>
      </c>
      <c r="F226" s="151">
        <f t="shared" si="384"/>
        <v>0.88762536459859553</v>
      </c>
      <c r="G226" s="151">
        <f t="shared" si="385"/>
        <v>1.494434118097326</v>
      </c>
      <c r="H226" s="151">
        <f t="shared" si="386"/>
        <v>1.5</v>
      </c>
      <c r="I226" s="151">
        <f t="shared" si="387"/>
        <v>1.2292725943057194</v>
      </c>
      <c r="J226" s="151">
        <f t="shared" si="388"/>
        <v>1.2247448713915889</v>
      </c>
    </row>
    <row r="227" spans="1:11">
      <c r="A227" s="150" t="s">
        <v>109</v>
      </c>
      <c r="B227" s="151"/>
      <c r="C227" s="151">
        <f>C225/7</f>
        <v>0.7857142857142857</v>
      </c>
      <c r="D227" s="151">
        <f t="shared" ref="D227:J227" si="389">D225/7</f>
        <v>0.7857142857142857</v>
      </c>
      <c r="E227" s="151">
        <f t="shared" si="389"/>
        <v>0.75</v>
      </c>
      <c r="F227" s="151">
        <f t="shared" si="389"/>
        <v>0.66666666666666674</v>
      </c>
      <c r="G227" s="151">
        <f t="shared" si="389"/>
        <v>0.61428571428571421</v>
      </c>
      <c r="H227" s="151">
        <f t="shared" si="389"/>
        <v>0.61904761904761896</v>
      </c>
      <c r="I227" s="151">
        <f t="shared" si="389"/>
        <v>0.74285714285714288</v>
      </c>
      <c r="J227" s="151">
        <f t="shared" si="389"/>
        <v>0.7142857142857143</v>
      </c>
    </row>
    <row r="228" spans="1:11">
      <c r="A228" s="150" t="s">
        <v>158</v>
      </c>
      <c r="B228" s="151"/>
      <c r="C228" s="151">
        <f t="shared" ref="C228:J228" si="390">C227*D$2</f>
        <v>3.2738095238095233E-2</v>
      </c>
      <c r="D228" s="151">
        <f t="shared" si="390"/>
        <v>0.16369047619047622</v>
      </c>
      <c r="E228" s="151">
        <f t="shared" si="390"/>
        <v>0.125</v>
      </c>
      <c r="F228" s="151">
        <f t="shared" si="390"/>
        <v>0.13888888888888892</v>
      </c>
      <c r="G228" s="151">
        <f t="shared" si="390"/>
        <v>5.1190476190476182E-2</v>
      </c>
      <c r="H228" s="151">
        <f t="shared" si="390"/>
        <v>0.10317460317460315</v>
      </c>
      <c r="I228" s="151">
        <f t="shared" si="390"/>
        <v>6.1904761904761907E-2</v>
      </c>
      <c r="J228" s="151">
        <f t="shared" si="390"/>
        <v>0</v>
      </c>
      <c r="K228" s="151">
        <f>SUM(C228:J228)</f>
        <v>0.67658730158730163</v>
      </c>
    </row>
    <row r="229" spans="1:11">
      <c r="A229" s="150" t="s">
        <v>193</v>
      </c>
      <c r="B229" s="151"/>
      <c r="C229" s="151">
        <f t="shared" ref="C229:J229" si="391">C227*D$3</f>
        <v>7.9412895593019825E-2</v>
      </c>
      <c r="D229" s="151">
        <f t="shared" si="391"/>
        <v>0.15021073646850044</v>
      </c>
      <c r="E229" s="151">
        <f t="shared" si="391"/>
        <v>7.1061900056465274E-2</v>
      </c>
      <c r="F229" s="151">
        <f t="shared" si="391"/>
        <v>0.11465273856578206</v>
      </c>
      <c r="G229" s="151">
        <f t="shared" si="391"/>
        <v>6.365453335484389E-2</v>
      </c>
      <c r="H229" s="151">
        <f t="shared" si="391"/>
        <v>7.7708652631012856E-2</v>
      </c>
      <c r="I229" s="151">
        <f t="shared" si="391"/>
        <v>6.8649619531607114E-2</v>
      </c>
      <c r="J229" s="151">
        <f t="shared" si="391"/>
        <v>0</v>
      </c>
      <c r="K229" s="151">
        <f>SUM(C229:J229)</f>
        <v>0.62535107620123143</v>
      </c>
    </row>
    <row r="230" spans="1:11">
      <c r="A230" s="22" t="s">
        <v>110</v>
      </c>
      <c r="B230" s="3"/>
      <c r="C230" s="3">
        <f>K228</f>
        <v>0.67658730158730163</v>
      </c>
    </row>
    <row r="231" spans="1:11">
      <c r="A231" s="87" t="s">
        <v>135</v>
      </c>
      <c r="B231" s="88"/>
      <c r="C231" s="88">
        <f>K229</f>
        <v>0.62535107620123143</v>
      </c>
    </row>
    <row r="234" spans="1:11" ht="15" thickBot="1"/>
    <row r="235" spans="1:11" ht="15" thickBot="1">
      <c r="A235" s="29" t="s">
        <v>134</v>
      </c>
      <c r="B235" s="30"/>
      <c r="C235" s="90">
        <f>AVERAGE(C21,C83,C139,C194)</f>
        <v>1.1753128713921213</v>
      </c>
      <c r="D235" s="90">
        <f t="shared" ref="D235:J235" si="392">AVERAGE(D21,D83,D139,D194)</f>
        <v>1.1736826698583205</v>
      </c>
      <c r="E235" s="90">
        <f t="shared" si="392"/>
        <v>1.3078503089479336</v>
      </c>
      <c r="F235" s="90">
        <f t="shared" si="392"/>
        <v>1.2352939758446746</v>
      </c>
      <c r="G235" s="90">
        <f t="shared" si="392"/>
        <v>1.3802356996976211</v>
      </c>
      <c r="H235" s="90">
        <f t="shared" si="392"/>
        <v>1.4803477322203666</v>
      </c>
      <c r="I235" s="90">
        <f t="shared" si="392"/>
        <v>1.2744999986127024</v>
      </c>
      <c r="J235" s="90">
        <f t="shared" si="392"/>
        <v>1.268660105574468</v>
      </c>
    </row>
  </sheetData>
  <sheetCalcPr fullCalcOnLoad="1"/>
  <phoneticPr fontId="4" type="noConversion"/>
  <pageMargins left="0.7" right="0.7" top="0.78740157499999996" bottom="0.78740157499999996" header="0.3" footer="0.3"/>
  <pageSetup paperSize="0" orientation="portrait" horizontalDpi="4294967292" verticalDpi="4294967292"/>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BA173"/>
  <sheetViews>
    <sheetView topLeftCell="A72" zoomScale="85" zoomScaleNormal="85" zoomScalePageLayoutView="85" workbookViewId="0">
      <selection activeCell="A79" sqref="A79:XFD79"/>
    </sheetView>
  </sheetViews>
  <sheetFormatPr baseColWidth="10" defaultRowHeight="14"/>
  <cols>
    <col min="1" max="1" width="10.5" customWidth="1"/>
    <col min="2" max="2" width="9.6640625" customWidth="1"/>
    <col min="3" max="3" width="13.1640625" bestFit="1" customWidth="1"/>
    <col min="4" max="8" width="12.1640625" bestFit="1" customWidth="1"/>
    <col min="9" max="9" width="13.83203125" bestFit="1" customWidth="1"/>
    <col min="10" max="10" width="17.5" bestFit="1" customWidth="1"/>
    <col min="11" max="11" width="6.83203125" customWidth="1"/>
    <col min="12" max="12" width="8.6640625" customWidth="1"/>
    <col min="13" max="13" width="5.5" customWidth="1"/>
    <col min="14" max="14" width="3.5" customWidth="1"/>
    <col min="15" max="15" width="6.1640625" customWidth="1"/>
    <col min="16" max="16" width="5.33203125" customWidth="1"/>
    <col min="17" max="17" width="5" customWidth="1"/>
    <col min="18" max="18" width="5.33203125" customWidth="1"/>
    <col min="19" max="19" width="3.6640625" customWidth="1"/>
    <col min="22" max="22" width="6.6640625" customWidth="1"/>
    <col min="23" max="23" width="6.5" customWidth="1"/>
    <col min="24" max="24" width="5.83203125" customWidth="1"/>
    <col min="25" max="25" width="4.5" customWidth="1"/>
    <col min="26" max="26" width="5" customWidth="1"/>
    <col min="27" max="28" width="4.83203125" customWidth="1"/>
    <col min="29" max="29" width="4.5" customWidth="1"/>
    <col min="30" max="30" width="4.83203125" customWidth="1"/>
    <col min="31" max="31" width="4.5" customWidth="1"/>
    <col min="32" max="32" width="4" customWidth="1"/>
    <col min="33" max="33" width="5.5" customWidth="1"/>
    <col min="34" max="34" width="4.6640625" customWidth="1"/>
    <col min="35" max="35" width="6" customWidth="1"/>
    <col min="36" max="36" width="4.5" customWidth="1"/>
    <col min="37" max="37" width="5.5" customWidth="1"/>
    <col min="38" max="45" width="3.5" customWidth="1"/>
    <col min="46" max="53" width="3.83203125" customWidth="1"/>
  </cols>
  <sheetData>
    <row r="1" spans="1:46">
      <c r="B1" s="4" t="s">
        <v>94</v>
      </c>
      <c r="C1">
        <f>C5+C62+C119</f>
        <v>32.580198885109596</v>
      </c>
    </row>
    <row r="2" spans="1:46">
      <c r="A2" s="72" t="s">
        <v>154</v>
      </c>
      <c r="B2" s="73"/>
      <c r="C2" s="73">
        <f>Gewichte!E38</f>
        <v>0.125</v>
      </c>
      <c r="D2" s="73">
        <f>Gewichte!E39</f>
        <v>4.1666666666666664E-2</v>
      </c>
      <c r="E2" s="73">
        <f>Gewichte!E40</f>
        <v>0.20833333333333337</v>
      </c>
      <c r="F2" s="73">
        <f>Gewichte!E41</f>
        <v>0.16666666666666666</v>
      </c>
      <c r="G2" s="73">
        <f>Gewichte!E42</f>
        <v>0.20833333333333337</v>
      </c>
      <c r="H2" s="73">
        <f>Gewichte!E43</f>
        <v>8.3333333333333329E-2</v>
      </c>
      <c r="I2" s="73">
        <f>Gewichte!E44</f>
        <v>0.16666666666666666</v>
      </c>
      <c r="J2" s="73">
        <f>Gewichte!E45</f>
        <v>8.3333333333333329E-2</v>
      </c>
    </row>
    <row r="3" spans="1:46">
      <c r="A3" s="72" t="s">
        <v>155</v>
      </c>
      <c r="B3" s="73"/>
      <c r="C3" s="86">
        <v>0.11945746282702803</v>
      </c>
      <c r="D3" s="86">
        <v>0.10107095802747977</v>
      </c>
      <c r="E3" s="86">
        <v>0.19117730095990965</v>
      </c>
      <c r="F3" s="86">
        <v>9.4749200075287032E-2</v>
      </c>
      <c r="G3" s="86">
        <v>0.17197910784867307</v>
      </c>
      <c r="H3" s="86">
        <v>0.10362365894974589</v>
      </c>
      <c r="I3" s="86">
        <v>0.12552936194240541</v>
      </c>
      <c r="J3" s="86">
        <v>9.2412949369471115E-2</v>
      </c>
    </row>
    <row r="4" spans="1:46">
      <c r="A4" s="4"/>
    </row>
    <row r="5" spans="1:46" ht="15" thickBot="1">
      <c r="A5" s="4"/>
      <c r="B5" t="s">
        <v>95</v>
      </c>
      <c r="C5" s="1">
        <v>17</v>
      </c>
      <c r="D5" s="1">
        <v>17</v>
      </c>
      <c r="E5" s="1">
        <v>17</v>
      </c>
      <c r="F5" s="1">
        <v>17</v>
      </c>
      <c r="G5" s="1">
        <v>17</v>
      </c>
      <c r="H5" s="1">
        <v>17</v>
      </c>
      <c r="I5" s="1">
        <v>17</v>
      </c>
      <c r="J5" s="1">
        <v>17</v>
      </c>
    </row>
    <row r="6" spans="1:46" ht="35.25" customHeight="1" thickTop="1">
      <c r="A6" s="4"/>
      <c r="B6" s="1"/>
      <c r="C6" s="5" t="s">
        <v>76</v>
      </c>
      <c r="D6" s="6" t="s">
        <v>79</v>
      </c>
      <c r="E6" s="6" t="s">
        <v>96</v>
      </c>
      <c r="F6" s="6" t="s">
        <v>83</v>
      </c>
      <c r="G6" s="6" t="s">
        <v>85</v>
      </c>
      <c r="H6" s="7" t="s">
        <v>87</v>
      </c>
      <c r="I6" s="6" t="s">
        <v>89</v>
      </c>
      <c r="J6" s="8" t="s">
        <v>91</v>
      </c>
      <c r="L6" s="9" t="s">
        <v>97</v>
      </c>
      <c r="T6" s="9" t="s">
        <v>98</v>
      </c>
      <c r="U6" s="10" t="s">
        <v>99</v>
      </c>
      <c r="V6" s="9" t="s">
        <v>100</v>
      </c>
      <c r="AD6" s="9" t="s">
        <v>101</v>
      </c>
    </row>
    <row r="7" spans="1:46">
      <c r="A7" s="11" t="s">
        <v>102</v>
      </c>
      <c r="C7" s="12"/>
      <c r="D7" s="13"/>
      <c r="E7" s="13"/>
      <c r="F7" s="13"/>
      <c r="G7" s="13"/>
      <c r="H7" s="13"/>
      <c r="I7" s="13"/>
      <c r="J7" s="14"/>
      <c r="L7" s="10"/>
      <c r="T7" s="10"/>
      <c r="U7" s="10"/>
      <c r="V7" s="10"/>
      <c r="AD7" s="10"/>
      <c r="AL7" s="1" t="s">
        <v>103</v>
      </c>
      <c r="AT7" s="1" t="s">
        <v>197</v>
      </c>
    </row>
    <row r="8" spans="1:46">
      <c r="A8" s="4"/>
      <c r="C8" s="16">
        <v>5</v>
      </c>
      <c r="D8" s="17">
        <v>4</v>
      </c>
      <c r="E8" s="17">
        <v>3</v>
      </c>
      <c r="F8" s="17">
        <v>6</v>
      </c>
      <c r="G8" s="17">
        <v>4</v>
      </c>
      <c r="H8" s="17">
        <v>5</v>
      </c>
      <c r="I8" s="17">
        <v>5</v>
      </c>
      <c r="J8" s="18">
        <v>7</v>
      </c>
      <c r="L8" s="19">
        <v>1</v>
      </c>
      <c r="T8" s="19"/>
      <c r="U8" s="19"/>
      <c r="V8">
        <v>0</v>
      </c>
      <c r="AD8" s="19">
        <v>0</v>
      </c>
      <c r="AL8" s="19">
        <v>1</v>
      </c>
      <c r="AT8" s="19">
        <v>0</v>
      </c>
    </row>
    <row r="9" spans="1:46">
      <c r="A9" s="4"/>
      <c r="C9" s="16">
        <v>5</v>
      </c>
      <c r="D9" s="17">
        <v>7</v>
      </c>
      <c r="E9" s="17">
        <v>3</v>
      </c>
      <c r="F9" s="17">
        <v>5</v>
      </c>
      <c r="G9" s="17">
        <v>2</v>
      </c>
      <c r="H9" s="17">
        <v>3</v>
      </c>
      <c r="I9" s="17">
        <v>5</v>
      </c>
      <c r="J9" s="18">
        <v>6</v>
      </c>
      <c r="L9" s="19">
        <v>0</v>
      </c>
      <c r="T9" s="19"/>
      <c r="U9" s="19"/>
      <c r="V9" s="19">
        <v>0</v>
      </c>
      <c r="AD9" s="19">
        <v>1</v>
      </c>
      <c r="AL9" s="19">
        <v>1</v>
      </c>
      <c r="AT9" s="19">
        <v>0</v>
      </c>
    </row>
    <row r="10" spans="1:46">
      <c r="A10" s="4"/>
      <c r="C10" s="16">
        <v>6</v>
      </c>
      <c r="D10" s="17">
        <v>5</v>
      </c>
      <c r="E10" s="17">
        <v>3</v>
      </c>
      <c r="F10" s="17">
        <v>6</v>
      </c>
      <c r="G10" s="17">
        <v>2</v>
      </c>
      <c r="H10" s="17">
        <v>2</v>
      </c>
      <c r="I10" s="17">
        <v>2</v>
      </c>
      <c r="J10" s="18">
        <v>6</v>
      </c>
      <c r="L10" s="19">
        <v>1</v>
      </c>
      <c r="T10" s="19"/>
      <c r="U10" s="19"/>
      <c r="V10" s="19">
        <v>0</v>
      </c>
      <c r="AD10" s="19">
        <v>0</v>
      </c>
      <c r="AL10" s="19">
        <v>1</v>
      </c>
      <c r="AT10" s="19">
        <v>0</v>
      </c>
    </row>
    <row r="11" spans="1:46">
      <c r="A11" s="4"/>
      <c r="C11" s="16">
        <v>5</v>
      </c>
      <c r="D11" s="17">
        <v>5</v>
      </c>
      <c r="E11" s="17">
        <v>6</v>
      </c>
      <c r="F11" s="17">
        <v>6</v>
      </c>
      <c r="G11" s="17">
        <v>7</v>
      </c>
      <c r="H11" s="17">
        <v>7</v>
      </c>
      <c r="I11" s="17" t="s">
        <v>106</v>
      </c>
      <c r="J11" s="18">
        <v>6</v>
      </c>
      <c r="L11" s="19">
        <v>1</v>
      </c>
      <c r="T11" s="19" t="s">
        <v>104</v>
      </c>
      <c r="U11" s="19"/>
      <c r="V11" s="19">
        <v>0</v>
      </c>
      <c r="AD11" s="19">
        <v>0</v>
      </c>
      <c r="AL11" s="19">
        <v>1</v>
      </c>
      <c r="AT11" s="19">
        <v>0</v>
      </c>
    </row>
    <row r="12" spans="1:46">
      <c r="A12" s="4"/>
      <c r="C12" s="16">
        <v>4</v>
      </c>
      <c r="D12" s="20">
        <v>3</v>
      </c>
      <c r="E12" s="20">
        <v>5</v>
      </c>
      <c r="F12" s="20">
        <v>5</v>
      </c>
      <c r="G12" s="20">
        <v>3</v>
      </c>
      <c r="H12" s="20">
        <v>6</v>
      </c>
      <c r="I12" s="20">
        <v>4</v>
      </c>
      <c r="J12" s="18">
        <v>5</v>
      </c>
      <c r="L12" s="19">
        <v>0</v>
      </c>
      <c r="T12" s="19"/>
      <c r="U12" s="19"/>
      <c r="V12" s="19">
        <v>0</v>
      </c>
      <c r="AD12" s="19">
        <v>0</v>
      </c>
      <c r="AL12" s="19">
        <v>1</v>
      </c>
      <c r="AT12" s="19">
        <v>0</v>
      </c>
    </row>
    <row r="13" spans="1:46">
      <c r="A13" s="4"/>
      <c r="C13" s="16">
        <v>5</v>
      </c>
      <c r="D13" s="17">
        <v>5</v>
      </c>
      <c r="E13" s="17">
        <v>3</v>
      </c>
      <c r="F13" s="17">
        <v>5</v>
      </c>
      <c r="G13" s="17">
        <v>3</v>
      </c>
      <c r="H13" s="17">
        <v>3</v>
      </c>
      <c r="I13" s="17">
        <v>5</v>
      </c>
      <c r="J13" s="18">
        <v>6</v>
      </c>
      <c r="L13" s="19">
        <v>0</v>
      </c>
      <c r="T13" s="19"/>
      <c r="U13" s="19" t="s">
        <v>104</v>
      </c>
      <c r="V13" s="19">
        <v>0</v>
      </c>
      <c r="AD13" s="19">
        <v>0</v>
      </c>
      <c r="AL13" s="19">
        <v>1</v>
      </c>
      <c r="AT13" s="19">
        <v>0</v>
      </c>
    </row>
    <row r="14" spans="1:46">
      <c r="A14" s="4"/>
      <c r="C14" s="16">
        <v>5</v>
      </c>
      <c r="D14" s="17">
        <v>6</v>
      </c>
      <c r="E14" s="17">
        <v>6</v>
      </c>
      <c r="F14" s="17">
        <v>6</v>
      </c>
      <c r="G14" s="17">
        <v>4</v>
      </c>
      <c r="H14" s="17">
        <v>5</v>
      </c>
      <c r="I14" s="17">
        <v>6</v>
      </c>
      <c r="J14" s="18">
        <v>4</v>
      </c>
      <c r="L14" s="19">
        <v>0</v>
      </c>
      <c r="T14" s="19"/>
      <c r="U14" s="19"/>
      <c r="V14" s="19">
        <v>1</v>
      </c>
      <c r="AD14" s="19">
        <v>0</v>
      </c>
      <c r="AL14" s="19">
        <v>1</v>
      </c>
      <c r="AT14" s="19">
        <v>0</v>
      </c>
    </row>
    <row r="15" spans="1:46">
      <c r="A15" s="4"/>
      <c r="C15" s="16">
        <v>7</v>
      </c>
      <c r="D15" s="17" t="s">
        <v>105</v>
      </c>
      <c r="E15" s="17">
        <v>4</v>
      </c>
      <c r="F15" s="17" t="s">
        <v>105</v>
      </c>
      <c r="G15" s="17" t="s">
        <v>105</v>
      </c>
      <c r="H15" s="17" t="s">
        <v>106</v>
      </c>
      <c r="I15" s="17">
        <v>5</v>
      </c>
      <c r="J15" s="18">
        <v>7</v>
      </c>
      <c r="L15" s="19">
        <v>1</v>
      </c>
      <c r="T15" s="19" t="s">
        <v>104</v>
      </c>
      <c r="U15" s="19" t="s">
        <v>104</v>
      </c>
      <c r="V15" s="19">
        <v>0</v>
      </c>
      <c r="AD15" s="19">
        <v>0</v>
      </c>
      <c r="AL15" s="19">
        <v>0</v>
      </c>
      <c r="AT15" s="19">
        <v>1</v>
      </c>
    </row>
    <row r="16" spans="1:46">
      <c r="A16" s="4"/>
      <c r="B16" s="15"/>
      <c r="C16" s="16">
        <v>5</v>
      </c>
      <c r="D16" s="17">
        <v>5</v>
      </c>
      <c r="E16" s="17">
        <v>6</v>
      </c>
      <c r="F16" s="17">
        <v>6</v>
      </c>
      <c r="G16" s="17">
        <v>5</v>
      </c>
      <c r="H16" s="17" t="s">
        <v>105</v>
      </c>
      <c r="I16" s="17">
        <v>6</v>
      </c>
      <c r="J16" s="18">
        <v>7</v>
      </c>
      <c r="L16" s="19">
        <v>1</v>
      </c>
      <c r="T16" s="19" t="s">
        <v>104</v>
      </c>
      <c r="U16" s="19"/>
      <c r="V16" s="19">
        <v>0</v>
      </c>
      <c r="AD16" s="19">
        <v>0</v>
      </c>
      <c r="AL16" s="19">
        <v>0</v>
      </c>
      <c r="AT16" s="19">
        <v>1</v>
      </c>
    </row>
    <row r="17" spans="1:53">
      <c r="A17" s="4"/>
      <c r="C17" s="16">
        <v>2</v>
      </c>
      <c r="D17" s="17">
        <v>4</v>
      </c>
      <c r="E17" s="17" t="s">
        <v>105</v>
      </c>
      <c r="F17" s="17" t="s">
        <v>105</v>
      </c>
      <c r="G17" s="17">
        <v>5</v>
      </c>
      <c r="H17" s="17">
        <v>3</v>
      </c>
      <c r="I17" s="17" t="s">
        <v>105</v>
      </c>
      <c r="J17" s="18">
        <v>7</v>
      </c>
      <c r="L17" s="19">
        <v>1</v>
      </c>
      <c r="T17" s="19" t="s">
        <v>104</v>
      </c>
      <c r="U17" s="19"/>
      <c r="V17" s="19">
        <v>0</v>
      </c>
      <c r="AD17" s="19">
        <v>1</v>
      </c>
      <c r="AL17" s="19">
        <v>0</v>
      </c>
      <c r="AT17" s="19">
        <v>1</v>
      </c>
    </row>
    <row r="18" spans="1:53">
      <c r="A18" s="11"/>
      <c r="B18" s="15"/>
      <c r="C18" s="16">
        <v>4</v>
      </c>
      <c r="D18" s="17">
        <v>3</v>
      </c>
      <c r="E18" s="17">
        <v>3</v>
      </c>
      <c r="F18" s="17">
        <v>5</v>
      </c>
      <c r="G18" s="17">
        <v>3</v>
      </c>
      <c r="H18" s="17">
        <v>6</v>
      </c>
      <c r="I18" s="17">
        <v>4</v>
      </c>
      <c r="J18" s="18">
        <v>6</v>
      </c>
      <c r="L18" s="19">
        <v>1</v>
      </c>
      <c r="T18" s="19"/>
      <c r="U18" s="19"/>
      <c r="V18" s="19">
        <v>0</v>
      </c>
      <c r="AD18" s="19">
        <v>0</v>
      </c>
      <c r="AL18" s="19">
        <v>0</v>
      </c>
      <c r="AT18" s="19">
        <v>1</v>
      </c>
    </row>
    <row r="19" spans="1:53">
      <c r="A19" s="4"/>
      <c r="C19" s="16">
        <v>5</v>
      </c>
      <c r="D19" s="17">
        <v>3</v>
      </c>
      <c r="E19" s="17">
        <v>2</v>
      </c>
      <c r="F19" s="17">
        <v>3</v>
      </c>
      <c r="G19" s="17">
        <v>3</v>
      </c>
      <c r="H19" s="17">
        <v>2</v>
      </c>
      <c r="I19" s="17">
        <v>3</v>
      </c>
      <c r="J19" s="18" t="s">
        <v>105</v>
      </c>
      <c r="L19" s="19">
        <v>0</v>
      </c>
      <c r="T19" s="19"/>
      <c r="U19" s="19"/>
      <c r="V19" s="19">
        <v>0</v>
      </c>
      <c r="AD19" s="19">
        <v>1</v>
      </c>
      <c r="AL19" s="19">
        <v>0</v>
      </c>
      <c r="AT19" s="19">
        <v>1</v>
      </c>
    </row>
    <row r="20" spans="1:53">
      <c r="A20" s="4"/>
      <c r="B20" s="15"/>
      <c r="C20" s="16">
        <v>6</v>
      </c>
      <c r="D20" s="17">
        <v>6</v>
      </c>
      <c r="E20" s="17">
        <v>6</v>
      </c>
      <c r="F20" s="17">
        <v>6</v>
      </c>
      <c r="G20" s="17">
        <v>4</v>
      </c>
      <c r="H20" s="17">
        <v>5</v>
      </c>
      <c r="I20" s="17">
        <v>6</v>
      </c>
      <c r="J20" s="18">
        <v>4</v>
      </c>
      <c r="L20" s="19">
        <v>0</v>
      </c>
      <c r="T20" s="19"/>
      <c r="U20" s="19"/>
      <c r="V20" s="19">
        <v>1</v>
      </c>
      <c r="AD20" s="19">
        <v>0</v>
      </c>
      <c r="AL20" s="19">
        <v>0</v>
      </c>
      <c r="AT20" s="19">
        <v>1</v>
      </c>
    </row>
    <row r="21" spans="1:53">
      <c r="A21" s="4"/>
      <c r="C21" s="16">
        <v>7</v>
      </c>
      <c r="D21" s="17">
        <v>5</v>
      </c>
      <c r="E21" s="17">
        <v>6</v>
      </c>
      <c r="F21" s="17">
        <v>6</v>
      </c>
      <c r="G21" s="17" t="s">
        <v>105</v>
      </c>
      <c r="H21" s="17" t="s">
        <v>105</v>
      </c>
      <c r="I21" s="17" t="s">
        <v>105</v>
      </c>
      <c r="J21" s="18" t="s">
        <v>105</v>
      </c>
      <c r="L21" s="19">
        <v>0</v>
      </c>
      <c r="T21" s="19"/>
      <c r="U21" s="19" t="s">
        <v>104</v>
      </c>
      <c r="V21" s="19">
        <v>0</v>
      </c>
      <c r="AD21" s="19">
        <v>0</v>
      </c>
      <c r="AL21" s="19">
        <v>0</v>
      </c>
      <c r="AT21" s="19">
        <v>1</v>
      </c>
    </row>
    <row r="22" spans="1:53">
      <c r="A22" s="4"/>
      <c r="B22" s="15"/>
      <c r="C22" s="16">
        <v>3</v>
      </c>
      <c r="D22" s="17">
        <v>2</v>
      </c>
      <c r="E22" s="17">
        <v>1</v>
      </c>
      <c r="F22" s="17">
        <v>4</v>
      </c>
      <c r="G22" s="17">
        <v>2</v>
      </c>
      <c r="H22" s="17">
        <v>1</v>
      </c>
      <c r="I22" s="17">
        <v>5</v>
      </c>
      <c r="J22" s="18">
        <v>5</v>
      </c>
      <c r="L22" s="19">
        <v>0</v>
      </c>
      <c r="T22" s="19"/>
      <c r="U22" s="19"/>
      <c r="V22" s="19">
        <v>1</v>
      </c>
      <c r="AD22" s="19">
        <v>0</v>
      </c>
      <c r="AL22" s="19">
        <v>0</v>
      </c>
      <c r="AT22" s="19">
        <v>1</v>
      </c>
    </row>
    <row r="23" spans="1:53">
      <c r="A23" s="4"/>
      <c r="C23" s="16">
        <v>6</v>
      </c>
      <c r="D23" s="17">
        <v>5</v>
      </c>
      <c r="E23" s="17">
        <v>5</v>
      </c>
      <c r="F23" s="17">
        <v>6</v>
      </c>
      <c r="G23" s="17">
        <v>5</v>
      </c>
      <c r="H23" s="17">
        <v>3</v>
      </c>
      <c r="I23" s="17">
        <v>4</v>
      </c>
      <c r="J23" s="18">
        <v>3</v>
      </c>
      <c r="L23" s="19">
        <v>1</v>
      </c>
      <c r="T23" s="19"/>
      <c r="U23" s="19"/>
      <c r="V23" s="19">
        <v>0</v>
      </c>
      <c r="AD23" s="19">
        <v>0</v>
      </c>
      <c r="AL23" s="19">
        <v>0</v>
      </c>
      <c r="AT23" s="19">
        <v>1</v>
      </c>
    </row>
    <row r="24" spans="1:53" ht="15" thickBot="1">
      <c r="A24" s="4"/>
      <c r="B24" s="15"/>
      <c r="C24" s="31">
        <v>4</v>
      </c>
      <c r="D24" s="32">
        <v>4</v>
      </c>
      <c r="E24" s="32">
        <v>3</v>
      </c>
      <c r="F24" s="32">
        <v>5</v>
      </c>
      <c r="G24" s="32">
        <v>4</v>
      </c>
      <c r="H24" s="32">
        <v>3</v>
      </c>
      <c r="I24" s="32">
        <v>5</v>
      </c>
      <c r="J24" s="33">
        <v>6</v>
      </c>
      <c r="L24" s="127">
        <v>0</v>
      </c>
      <c r="T24" s="19"/>
      <c r="U24" s="19"/>
      <c r="V24" s="127">
        <v>0</v>
      </c>
      <c r="AD24" s="127">
        <v>0</v>
      </c>
      <c r="AL24" s="127">
        <v>0</v>
      </c>
      <c r="AT24" s="127">
        <v>1</v>
      </c>
    </row>
    <row r="25" spans="1:53" ht="16" thickTop="1" thickBot="1">
      <c r="A25" s="71"/>
      <c r="C25" s="69">
        <f>AVERAGE(C8:C24)</f>
        <v>4.9411764705882355</v>
      </c>
      <c r="D25" s="69">
        <f t="shared" ref="D25:J25" si="0">AVERAGE(D8:D24)</f>
        <v>4.5</v>
      </c>
      <c r="E25" s="69">
        <f t="shared" si="0"/>
        <v>4.0625</v>
      </c>
      <c r="F25" s="69">
        <f t="shared" si="0"/>
        <v>5.333333333333333</v>
      </c>
      <c r="G25" s="69">
        <f t="shared" si="0"/>
        <v>3.7333333333333334</v>
      </c>
      <c r="H25" s="69">
        <f t="shared" si="0"/>
        <v>3.8571428571428572</v>
      </c>
      <c r="I25" s="69">
        <f t="shared" si="0"/>
        <v>4.6428571428571432</v>
      </c>
      <c r="J25" s="69">
        <f t="shared" si="0"/>
        <v>5.666666666666667</v>
      </c>
      <c r="L25" s="107">
        <f>IF(AND($L8,C8)=TRUE,C8)</f>
        <v>5</v>
      </c>
      <c r="M25" s="108">
        <f t="shared" ref="M25:S40" si="1">IF(AND($L8,D8)=TRUE,D8)</f>
        <v>4</v>
      </c>
      <c r="N25" s="108">
        <f t="shared" si="1"/>
        <v>3</v>
      </c>
      <c r="O25" s="108">
        <f t="shared" si="1"/>
        <v>6</v>
      </c>
      <c r="P25" s="108">
        <f t="shared" si="1"/>
        <v>4</v>
      </c>
      <c r="Q25" s="108">
        <f t="shared" si="1"/>
        <v>5</v>
      </c>
      <c r="R25" s="108">
        <f t="shared" si="1"/>
        <v>5</v>
      </c>
      <c r="S25" s="109">
        <f t="shared" si="1"/>
        <v>7</v>
      </c>
      <c r="V25" s="107" t="b">
        <f>IF(AND($V8,C8)=TRUE,C8)</f>
        <v>0</v>
      </c>
      <c r="W25" s="108" t="b">
        <f t="shared" ref="W25:AC40" si="2">IF(AND($V8,D8)=TRUE,D8)</f>
        <v>0</v>
      </c>
      <c r="X25" s="108" t="b">
        <f t="shared" si="2"/>
        <v>0</v>
      </c>
      <c r="Y25" s="108" t="b">
        <f t="shared" si="2"/>
        <v>0</v>
      </c>
      <c r="Z25" s="108" t="b">
        <f t="shared" si="2"/>
        <v>0</v>
      </c>
      <c r="AA25" s="108" t="b">
        <f t="shared" si="2"/>
        <v>0</v>
      </c>
      <c r="AB25" s="108" t="b">
        <f t="shared" si="2"/>
        <v>0</v>
      </c>
      <c r="AC25" s="108" t="b">
        <f t="shared" si="2"/>
        <v>0</v>
      </c>
      <c r="AD25" s="107" t="b">
        <f>IF(AND($AD8,C8)=TRUE,C8)</f>
        <v>0</v>
      </c>
      <c r="AE25" s="108" t="b">
        <f t="shared" ref="AE25:AK40" si="3">IF(AND($AD8,D8)=TRUE,D8)</f>
        <v>0</v>
      </c>
      <c r="AF25" s="108" t="b">
        <f t="shared" si="3"/>
        <v>0</v>
      </c>
      <c r="AG25" s="108" t="b">
        <f t="shared" si="3"/>
        <v>0</v>
      </c>
      <c r="AH25" s="108" t="b">
        <f t="shared" si="3"/>
        <v>0</v>
      </c>
      <c r="AI25" s="108" t="b">
        <f t="shared" si="3"/>
        <v>0</v>
      </c>
      <c r="AJ25" s="108" t="b">
        <f t="shared" si="3"/>
        <v>0</v>
      </c>
      <c r="AK25" s="108" t="b">
        <f t="shared" si="3"/>
        <v>0</v>
      </c>
      <c r="AL25" s="156">
        <f>IF(AND($AL8,C8)=TRUE,C8)</f>
        <v>5</v>
      </c>
      <c r="AM25" s="157">
        <f t="shared" ref="AM25:AS40" si="4">IF(AND($AL8,D8)=TRUE,D8)</f>
        <v>4</v>
      </c>
      <c r="AN25" s="157">
        <f t="shared" si="4"/>
        <v>3</v>
      </c>
      <c r="AO25" s="157">
        <f t="shared" si="4"/>
        <v>6</v>
      </c>
      <c r="AP25" s="157">
        <f t="shared" si="4"/>
        <v>4</v>
      </c>
      <c r="AQ25" s="157">
        <f t="shared" si="4"/>
        <v>5</v>
      </c>
      <c r="AR25" s="157">
        <f t="shared" si="4"/>
        <v>5</v>
      </c>
      <c r="AS25" s="157">
        <f t="shared" si="4"/>
        <v>7</v>
      </c>
      <c r="AT25" s="156" t="b">
        <f>IF(AND($AT8,C8)=TRUE,C8)</f>
        <v>0</v>
      </c>
      <c r="AU25" s="157" t="b">
        <f t="shared" ref="AU25:BA40" si="5">IF(AND($AT8,D8)=TRUE,D8)</f>
        <v>0</v>
      </c>
      <c r="AV25" s="157" t="b">
        <f t="shared" si="5"/>
        <v>0</v>
      </c>
      <c r="AW25" s="157" t="b">
        <f t="shared" si="5"/>
        <v>0</v>
      </c>
      <c r="AX25" s="157" t="b">
        <f t="shared" si="5"/>
        <v>0</v>
      </c>
      <c r="AY25" s="157" t="b">
        <f t="shared" si="5"/>
        <v>0</v>
      </c>
      <c r="AZ25" s="157" t="b">
        <f t="shared" si="5"/>
        <v>0</v>
      </c>
      <c r="BA25" s="154" t="b">
        <f t="shared" si="5"/>
        <v>0</v>
      </c>
    </row>
    <row r="26" spans="1:53" ht="16" thickTop="1" thickBot="1">
      <c r="A26" s="71" t="s">
        <v>136</v>
      </c>
      <c r="C26" s="70">
        <f>STDEV(C8:C24)</f>
        <v>1.2976222599091634</v>
      </c>
      <c r="D26" s="70">
        <f t="shared" ref="D26:J26" si="6">STDEV(D8:D24)</f>
        <v>1.3165611772087666</v>
      </c>
      <c r="E26" s="70">
        <f t="shared" si="6"/>
        <v>1.6520189667999174</v>
      </c>
      <c r="F26" s="70">
        <f t="shared" si="6"/>
        <v>0.89973541084243658</v>
      </c>
      <c r="G26" s="70">
        <f t="shared" si="6"/>
        <v>1.3870146083619754</v>
      </c>
      <c r="H26" s="70">
        <f t="shared" si="6"/>
        <v>1.7913099142223294</v>
      </c>
      <c r="I26" s="70">
        <f t="shared" si="6"/>
        <v>1.1507283885330304</v>
      </c>
      <c r="J26" s="70">
        <f t="shared" si="6"/>
        <v>1.2344267996967346</v>
      </c>
      <c r="L26" s="110" t="b">
        <f t="shared" ref="L26:L41" si="7">IF(AND($L9,C9)=TRUE,C9)</f>
        <v>0</v>
      </c>
      <c r="M26" s="106" t="b">
        <f t="shared" si="1"/>
        <v>0</v>
      </c>
      <c r="N26" s="106" t="b">
        <f t="shared" si="1"/>
        <v>0</v>
      </c>
      <c r="O26" s="106" t="b">
        <f t="shared" si="1"/>
        <v>0</v>
      </c>
      <c r="P26" s="106" t="b">
        <f t="shared" si="1"/>
        <v>0</v>
      </c>
      <c r="Q26" s="106" t="b">
        <f t="shared" si="1"/>
        <v>0</v>
      </c>
      <c r="R26" s="106" t="b">
        <f t="shared" si="1"/>
        <v>0</v>
      </c>
      <c r="S26" s="111" t="b">
        <f t="shared" si="1"/>
        <v>0</v>
      </c>
      <c r="V26" s="110" t="b">
        <f t="shared" ref="V26:V41" si="8">IF(AND($V9,C9)=TRUE,C9)</f>
        <v>0</v>
      </c>
      <c r="W26" s="106" t="b">
        <f t="shared" si="2"/>
        <v>0</v>
      </c>
      <c r="X26" s="106" t="b">
        <f t="shared" si="2"/>
        <v>0</v>
      </c>
      <c r="Y26" s="106" t="b">
        <f t="shared" si="2"/>
        <v>0</v>
      </c>
      <c r="Z26" s="106" t="b">
        <f t="shared" si="2"/>
        <v>0</v>
      </c>
      <c r="AA26" s="106" t="b">
        <f t="shared" si="2"/>
        <v>0</v>
      </c>
      <c r="AB26" s="106" t="b">
        <f t="shared" si="2"/>
        <v>0</v>
      </c>
      <c r="AC26" s="106" t="b">
        <f t="shared" si="2"/>
        <v>0</v>
      </c>
      <c r="AD26" s="110">
        <f t="shared" ref="AD26:AD41" si="9">IF(AND($AD9,C9)=TRUE,C9)</f>
        <v>5</v>
      </c>
      <c r="AE26" s="106">
        <f t="shared" si="3"/>
        <v>7</v>
      </c>
      <c r="AF26" s="106">
        <f t="shared" si="3"/>
        <v>3</v>
      </c>
      <c r="AG26" s="106">
        <f t="shared" si="3"/>
        <v>5</v>
      </c>
      <c r="AH26" s="106">
        <f t="shared" si="3"/>
        <v>2</v>
      </c>
      <c r="AI26" s="106">
        <f t="shared" si="3"/>
        <v>3</v>
      </c>
      <c r="AJ26" s="106">
        <f t="shared" si="3"/>
        <v>5</v>
      </c>
      <c r="AK26" s="106">
        <f t="shared" si="3"/>
        <v>6</v>
      </c>
      <c r="AL26" s="158">
        <f t="shared" ref="AL26:AL41" si="10">IF(AND($AL9,C9)=TRUE,C9)</f>
        <v>5</v>
      </c>
      <c r="AM26" s="155">
        <f t="shared" si="4"/>
        <v>7</v>
      </c>
      <c r="AN26" s="155">
        <f t="shared" si="4"/>
        <v>3</v>
      </c>
      <c r="AO26" s="155">
        <f t="shared" si="4"/>
        <v>5</v>
      </c>
      <c r="AP26" s="155">
        <f t="shared" si="4"/>
        <v>2</v>
      </c>
      <c r="AQ26" s="155">
        <f t="shared" si="4"/>
        <v>3</v>
      </c>
      <c r="AR26" s="155">
        <f t="shared" si="4"/>
        <v>5</v>
      </c>
      <c r="AS26" s="155">
        <f t="shared" si="4"/>
        <v>6</v>
      </c>
      <c r="AT26" s="158" t="b">
        <f t="shared" ref="AT26:AT41" si="11">IF(AND($AT9,C9)=TRUE,C9)</f>
        <v>0</v>
      </c>
      <c r="AU26" s="155" t="b">
        <f t="shared" si="5"/>
        <v>0</v>
      </c>
      <c r="AV26" s="155" t="b">
        <f t="shared" si="5"/>
        <v>0</v>
      </c>
      <c r="AW26" s="155" t="b">
        <f t="shared" si="5"/>
        <v>0</v>
      </c>
      <c r="AX26" s="155" t="b">
        <f t="shared" si="5"/>
        <v>0</v>
      </c>
      <c r="AY26" s="155" t="b">
        <f t="shared" si="5"/>
        <v>0</v>
      </c>
      <c r="AZ26" s="155" t="b">
        <f t="shared" si="5"/>
        <v>0</v>
      </c>
      <c r="BA26" s="159" t="b">
        <f t="shared" si="5"/>
        <v>0</v>
      </c>
    </row>
    <row r="27" spans="1:53" ht="15" thickBot="1">
      <c r="A27" s="71" t="s">
        <v>109</v>
      </c>
      <c r="C27" s="70">
        <f t="shared" ref="C27:J27" si="12">C25/7</f>
        <v>0.70588235294117652</v>
      </c>
      <c r="D27" s="70">
        <f t="shared" si="12"/>
        <v>0.6428571428571429</v>
      </c>
      <c r="E27" s="70">
        <f t="shared" si="12"/>
        <v>0.5803571428571429</v>
      </c>
      <c r="F27" s="70">
        <f t="shared" si="12"/>
        <v>0.76190476190476186</v>
      </c>
      <c r="G27" s="70">
        <f t="shared" si="12"/>
        <v>0.53333333333333333</v>
      </c>
      <c r="H27" s="70">
        <f t="shared" si="12"/>
        <v>0.55102040816326536</v>
      </c>
      <c r="I27" s="70">
        <f t="shared" si="12"/>
        <v>0.66326530612244905</v>
      </c>
      <c r="J27" s="70">
        <f t="shared" si="12"/>
        <v>0.80952380952380953</v>
      </c>
      <c r="K27">
        <f>SUM(C27:J27)</f>
        <v>5.248144257703081</v>
      </c>
      <c r="L27" s="110">
        <f t="shared" si="7"/>
        <v>6</v>
      </c>
      <c r="M27" s="106">
        <f t="shared" si="1"/>
        <v>5</v>
      </c>
      <c r="N27" s="106">
        <f t="shared" si="1"/>
        <v>3</v>
      </c>
      <c r="O27" s="106">
        <f t="shared" si="1"/>
        <v>6</v>
      </c>
      <c r="P27" s="106">
        <f t="shared" si="1"/>
        <v>2</v>
      </c>
      <c r="Q27" s="106">
        <f t="shared" si="1"/>
        <v>2</v>
      </c>
      <c r="R27" s="106">
        <f t="shared" si="1"/>
        <v>2</v>
      </c>
      <c r="S27" s="111">
        <f t="shared" si="1"/>
        <v>6</v>
      </c>
      <c r="V27" s="110" t="b">
        <f t="shared" si="8"/>
        <v>0</v>
      </c>
      <c r="W27" s="106" t="b">
        <f t="shared" si="2"/>
        <v>0</v>
      </c>
      <c r="X27" s="106" t="b">
        <f t="shared" si="2"/>
        <v>0</v>
      </c>
      <c r="Y27" s="106" t="b">
        <f t="shared" si="2"/>
        <v>0</v>
      </c>
      <c r="Z27" s="106" t="b">
        <f t="shared" si="2"/>
        <v>0</v>
      </c>
      <c r="AA27" s="106" t="b">
        <f t="shared" si="2"/>
        <v>0</v>
      </c>
      <c r="AB27" s="106" t="b">
        <f t="shared" si="2"/>
        <v>0</v>
      </c>
      <c r="AC27" s="106" t="b">
        <f t="shared" si="2"/>
        <v>0</v>
      </c>
      <c r="AD27" s="110" t="b">
        <f t="shared" si="9"/>
        <v>0</v>
      </c>
      <c r="AE27" s="106" t="b">
        <f t="shared" si="3"/>
        <v>0</v>
      </c>
      <c r="AF27" s="106" t="b">
        <f t="shared" si="3"/>
        <v>0</v>
      </c>
      <c r="AG27" s="106" t="b">
        <f t="shared" si="3"/>
        <v>0</v>
      </c>
      <c r="AH27" s="106" t="b">
        <f t="shared" si="3"/>
        <v>0</v>
      </c>
      <c r="AI27" s="106" t="b">
        <f t="shared" si="3"/>
        <v>0</v>
      </c>
      <c r="AJ27" s="106" t="b">
        <f t="shared" si="3"/>
        <v>0</v>
      </c>
      <c r="AK27" s="106" t="b">
        <f t="shared" si="3"/>
        <v>0</v>
      </c>
      <c r="AL27" s="158">
        <f t="shared" si="10"/>
        <v>6</v>
      </c>
      <c r="AM27" s="155">
        <f t="shared" si="4"/>
        <v>5</v>
      </c>
      <c r="AN27" s="155">
        <f t="shared" si="4"/>
        <v>3</v>
      </c>
      <c r="AO27" s="155">
        <f t="shared" si="4"/>
        <v>6</v>
      </c>
      <c r="AP27" s="155">
        <f t="shared" si="4"/>
        <v>2</v>
      </c>
      <c r="AQ27" s="155">
        <f t="shared" si="4"/>
        <v>2</v>
      </c>
      <c r="AR27" s="155">
        <f t="shared" si="4"/>
        <v>2</v>
      </c>
      <c r="AS27" s="155">
        <f t="shared" si="4"/>
        <v>6</v>
      </c>
      <c r="AT27" s="158" t="b">
        <f t="shared" si="11"/>
        <v>0</v>
      </c>
      <c r="AU27" s="155" t="b">
        <f t="shared" si="5"/>
        <v>0</v>
      </c>
      <c r="AV27" s="155" t="b">
        <f t="shared" si="5"/>
        <v>0</v>
      </c>
      <c r="AW27" s="155" t="b">
        <f t="shared" si="5"/>
        <v>0</v>
      </c>
      <c r="AX27" s="155" t="b">
        <f t="shared" si="5"/>
        <v>0</v>
      </c>
      <c r="AY27" s="155" t="b">
        <f t="shared" si="5"/>
        <v>0</v>
      </c>
      <c r="AZ27" s="155" t="b">
        <f t="shared" si="5"/>
        <v>0</v>
      </c>
      <c r="BA27" s="159" t="b">
        <f t="shared" si="5"/>
        <v>0</v>
      </c>
    </row>
    <row r="28" spans="1:53" ht="15" thickBot="1">
      <c r="A28" s="71" t="s">
        <v>157</v>
      </c>
      <c r="C28" s="70">
        <f t="shared" ref="C28:J28" si="13">C27*C2</f>
        <v>8.8235294117647065E-2</v>
      </c>
      <c r="D28" s="70">
        <f t="shared" si="13"/>
        <v>2.6785714285714288E-2</v>
      </c>
      <c r="E28" s="70">
        <f t="shared" si="13"/>
        <v>0.12090773809523812</v>
      </c>
      <c r="F28" s="70">
        <f t="shared" si="13"/>
        <v>0.12698412698412698</v>
      </c>
      <c r="G28" s="70">
        <f t="shared" si="13"/>
        <v>0.11111111111111113</v>
      </c>
      <c r="H28" s="70">
        <f t="shared" si="13"/>
        <v>4.5918367346938778E-2</v>
      </c>
      <c r="I28" s="70">
        <f t="shared" si="13"/>
        <v>0.11054421768707484</v>
      </c>
      <c r="J28" s="70">
        <f t="shared" si="13"/>
        <v>6.7460317460317457E-2</v>
      </c>
      <c r="K28" s="74">
        <f>SUM(C28:J28)</f>
        <v>0.69794688708816865</v>
      </c>
      <c r="L28" s="110">
        <f t="shared" si="7"/>
        <v>5</v>
      </c>
      <c r="M28" s="106">
        <f t="shared" si="1"/>
        <v>5</v>
      </c>
      <c r="N28" s="106">
        <f t="shared" si="1"/>
        <v>6</v>
      </c>
      <c r="O28" s="106">
        <f t="shared" si="1"/>
        <v>6</v>
      </c>
      <c r="P28" s="106">
        <f t="shared" si="1"/>
        <v>7</v>
      </c>
      <c r="Q28" s="106">
        <f t="shared" si="1"/>
        <v>7</v>
      </c>
      <c r="R28" s="106" t="str">
        <f t="shared" si="1"/>
        <v>nicht relevant</v>
      </c>
      <c r="S28" s="111">
        <f t="shared" si="1"/>
        <v>6</v>
      </c>
      <c r="V28" s="110" t="b">
        <f t="shared" si="8"/>
        <v>0</v>
      </c>
      <c r="W28" s="106" t="b">
        <f t="shared" si="2"/>
        <v>0</v>
      </c>
      <c r="X28" s="106" t="b">
        <f t="shared" si="2"/>
        <v>0</v>
      </c>
      <c r="Y28" s="106" t="b">
        <f t="shared" si="2"/>
        <v>0</v>
      </c>
      <c r="Z28" s="106" t="b">
        <f t="shared" si="2"/>
        <v>0</v>
      </c>
      <c r="AA28" s="106" t="b">
        <f t="shared" si="2"/>
        <v>0</v>
      </c>
      <c r="AB28" s="106" t="b">
        <f t="shared" si="2"/>
        <v>0</v>
      </c>
      <c r="AC28" s="106" t="b">
        <f t="shared" si="2"/>
        <v>0</v>
      </c>
      <c r="AD28" s="110" t="b">
        <f t="shared" si="9"/>
        <v>0</v>
      </c>
      <c r="AE28" s="106" t="b">
        <f t="shared" si="3"/>
        <v>0</v>
      </c>
      <c r="AF28" s="106" t="b">
        <f t="shared" si="3"/>
        <v>0</v>
      </c>
      <c r="AG28" s="106" t="b">
        <f t="shared" si="3"/>
        <v>0</v>
      </c>
      <c r="AH28" s="106" t="b">
        <f t="shared" si="3"/>
        <v>0</v>
      </c>
      <c r="AI28" s="106" t="b">
        <f t="shared" si="3"/>
        <v>0</v>
      </c>
      <c r="AJ28" s="106" t="b">
        <f t="shared" si="3"/>
        <v>0</v>
      </c>
      <c r="AK28" s="106" t="b">
        <f t="shared" si="3"/>
        <v>0</v>
      </c>
      <c r="AL28" s="158">
        <f t="shared" si="10"/>
        <v>5</v>
      </c>
      <c r="AM28" s="155">
        <f t="shared" si="4"/>
        <v>5</v>
      </c>
      <c r="AN28" s="155">
        <f t="shared" si="4"/>
        <v>6</v>
      </c>
      <c r="AO28" s="155">
        <f t="shared" si="4"/>
        <v>6</v>
      </c>
      <c r="AP28" s="155">
        <f t="shared" si="4"/>
        <v>7</v>
      </c>
      <c r="AQ28" s="155">
        <f t="shared" si="4"/>
        <v>7</v>
      </c>
      <c r="AR28" s="155" t="str">
        <f t="shared" si="4"/>
        <v>nicht relevant</v>
      </c>
      <c r="AS28" s="155">
        <f t="shared" si="4"/>
        <v>6</v>
      </c>
      <c r="AT28" s="158" t="b">
        <f t="shared" si="11"/>
        <v>0</v>
      </c>
      <c r="AU28" s="155" t="b">
        <f t="shared" si="5"/>
        <v>0</v>
      </c>
      <c r="AV28" s="155" t="b">
        <f t="shared" si="5"/>
        <v>0</v>
      </c>
      <c r="AW28" s="155" t="b">
        <f t="shared" si="5"/>
        <v>0</v>
      </c>
      <c r="AX28" s="155" t="b">
        <f t="shared" si="5"/>
        <v>0</v>
      </c>
      <c r="AY28" s="155" t="b">
        <f t="shared" si="5"/>
        <v>0</v>
      </c>
      <c r="AZ28" s="155" t="b">
        <f t="shared" si="5"/>
        <v>0</v>
      </c>
      <c r="BA28" s="159" t="b">
        <f t="shared" si="5"/>
        <v>0</v>
      </c>
    </row>
    <row r="29" spans="1:53">
      <c r="A29" s="71" t="s">
        <v>163</v>
      </c>
      <c r="C29" s="1">
        <f t="shared" ref="C29:J29" si="14">C27*C3</f>
        <v>8.4322914936725668E-2</v>
      </c>
      <c r="D29" s="1">
        <f t="shared" si="14"/>
        <v>6.4974187303379852E-2</v>
      </c>
      <c r="E29" s="1">
        <f t="shared" si="14"/>
        <v>0.11095111216423328</v>
      </c>
      <c r="F29" s="1">
        <f t="shared" si="14"/>
        <v>7.2189866724028218E-2</v>
      </c>
      <c r="G29" s="1">
        <f t="shared" si="14"/>
        <v>9.1722190852625632E-2</v>
      </c>
      <c r="H29" s="1">
        <f t="shared" si="14"/>
        <v>5.7098750849859985E-2</v>
      </c>
      <c r="I29" s="1">
        <f t="shared" si="14"/>
        <v>8.3259270676085226E-2</v>
      </c>
      <c r="J29" s="1">
        <f t="shared" si="14"/>
        <v>7.4810482822905186E-2</v>
      </c>
      <c r="K29" s="21">
        <f>SUM(C29:J29)</f>
        <v>0.63932877632984297</v>
      </c>
      <c r="L29" s="110" t="b">
        <f t="shared" si="7"/>
        <v>0</v>
      </c>
      <c r="M29" s="106" t="b">
        <f t="shared" si="1"/>
        <v>0</v>
      </c>
      <c r="N29" s="106" t="b">
        <f t="shared" si="1"/>
        <v>0</v>
      </c>
      <c r="O29" s="106" t="b">
        <f t="shared" si="1"/>
        <v>0</v>
      </c>
      <c r="P29" s="106" t="b">
        <f t="shared" si="1"/>
        <v>0</v>
      </c>
      <c r="Q29" s="106" t="b">
        <f t="shared" si="1"/>
        <v>0</v>
      </c>
      <c r="R29" s="106" t="b">
        <f t="shared" si="1"/>
        <v>0</v>
      </c>
      <c r="S29" s="111" t="b">
        <f t="shared" si="1"/>
        <v>0</v>
      </c>
      <c r="V29" s="110" t="b">
        <f t="shared" si="8"/>
        <v>0</v>
      </c>
      <c r="W29" s="106" t="b">
        <f t="shared" si="2"/>
        <v>0</v>
      </c>
      <c r="X29" s="106" t="b">
        <f t="shared" si="2"/>
        <v>0</v>
      </c>
      <c r="Y29" s="106" t="b">
        <f t="shared" si="2"/>
        <v>0</v>
      </c>
      <c r="Z29" s="106" t="b">
        <f t="shared" si="2"/>
        <v>0</v>
      </c>
      <c r="AA29" s="106" t="b">
        <f t="shared" si="2"/>
        <v>0</v>
      </c>
      <c r="AB29" s="106" t="b">
        <f t="shared" si="2"/>
        <v>0</v>
      </c>
      <c r="AC29" s="106" t="b">
        <f t="shared" si="2"/>
        <v>0</v>
      </c>
      <c r="AD29" s="110" t="b">
        <f t="shared" si="9"/>
        <v>0</v>
      </c>
      <c r="AE29" s="106" t="b">
        <f t="shared" si="3"/>
        <v>0</v>
      </c>
      <c r="AF29" s="106" t="b">
        <f t="shared" si="3"/>
        <v>0</v>
      </c>
      <c r="AG29" s="106" t="b">
        <f t="shared" si="3"/>
        <v>0</v>
      </c>
      <c r="AH29" s="106" t="b">
        <f t="shared" si="3"/>
        <v>0</v>
      </c>
      <c r="AI29" s="106" t="b">
        <f t="shared" si="3"/>
        <v>0</v>
      </c>
      <c r="AJ29" s="106" t="b">
        <f t="shared" si="3"/>
        <v>0</v>
      </c>
      <c r="AK29" s="106" t="b">
        <f t="shared" si="3"/>
        <v>0</v>
      </c>
      <c r="AL29" s="158">
        <f t="shared" si="10"/>
        <v>4</v>
      </c>
      <c r="AM29" s="155">
        <f t="shared" si="4"/>
        <v>3</v>
      </c>
      <c r="AN29" s="155">
        <f t="shared" si="4"/>
        <v>5</v>
      </c>
      <c r="AO29" s="155">
        <f t="shared" si="4"/>
        <v>5</v>
      </c>
      <c r="AP29" s="155">
        <f t="shared" si="4"/>
        <v>3</v>
      </c>
      <c r="AQ29" s="155">
        <f t="shared" si="4"/>
        <v>6</v>
      </c>
      <c r="AR29" s="155">
        <f t="shared" si="4"/>
        <v>4</v>
      </c>
      <c r="AS29" s="155">
        <f t="shared" si="4"/>
        <v>5</v>
      </c>
      <c r="AT29" s="158" t="b">
        <f t="shared" si="11"/>
        <v>0</v>
      </c>
      <c r="AU29" s="155" t="b">
        <f t="shared" si="5"/>
        <v>0</v>
      </c>
      <c r="AV29" s="155" t="b">
        <f t="shared" si="5"/>
        <v>0</v>
      </c>
      <c r="AW29" s="155" t="b">
        <f t="shared" si="5"/>
        <v>0</v>
      </c>
      <c r="AX29" s="155" t="b">
        <f t="shared" si="5"/>
        <v>0</v>
      </c>
      <c r="AY29" s="155" t="b">
        <f t="shared" si="5"/>
        <v>0</v>
      </c>
      <c r="AZ29" s="155" t="b">
        <f t="shared" si="5"/>
        <v>0</v>
      </c>
      <c r="BA29" s="159" t="b">
        <f t="shared" si="5"/>
        <v>0</v>
      </c>
    </row>
    <row r="30" spans="1:53">
      <c r="A30" s="22" t="s">
        <v>110</v>
      </c>
      <c r="B30" s="3"/>
      <c r="C30" s="76">
        <f>K28</f>
        <v>0.69794688708816865</v>
      </c>
      <c r="L30" s="110" t="b">
        <f t="shared" si="7"/>
        <v>0</v>
      </c>
      <c r="M30" s="106" t="b">
        <f t="shared" si="1"/>
        <v>0</v>
      </c>
      <c r="N30" s="106" t="b">
        <f t="shared" si="1"/>
        <v>0</v>
      </c>
      <c r="O30" s="106" t="b">
        <f t="shared" si="1"/>
        <v>0</v>
      </c>
      <c r="P30" s="106" t="b">
        <f t="shared" si="1"/>
        <v>0</v>
      </c>
      <c r="Q30" s="106" t="b">
        <f t="shared" si="1"/>
        <v>0</v>
      </c>
      <c r="R30" s="106" t="b">
        <f t="shared" si="1"/>
        <v>0</v>
      </c>
      <c r="S30" s="111" t="b">
        <f t="shared" si="1"/>
        <v>0</v>
      </c>
      <c r="V30" s="110" t="b">
        <f t="shared" si="8"/>
        <v>0</v>
      </c>
      <c r="W30" s="106" t="b">
        <f t="shared" si="2"/>
        <v>0</v>
      </c>
      <c r="X30" s="106" t="b">
        <f t="shared" si="2"/>
        <v>0</v>
      </c>
      <c r="Y30" s="106" t="b">
        <f t="shared" si="2"/>
        <v>0</v>
      </c>
      <c r="Z30" s="106" t="b">
        <f t="shared" si="2"/>
        <v>0</v>
      </c>
      <c r="AA30" s="106" t="b">
        <f t="shared" si="2"/>
        <v>0</v>
      </c>
      <c r="AB30" s="106" t="b">
        <f t="shared" si="2"/>
        <v>0</v>
      </c>
      <c r="AC30" s="106" t="b">
        <f t="shared" si="2"/>
        <v>0</v>
      </c>
      <c r="AD30" s="110" t="b">
        <f t="shared" si="9"/>
        <v>0</v>
      </c>
      <c r="AE30" s="106" t="b">
        <f t="shared" si="3"/>
        <v>0</v>
      </c>
      <c r="AF30" s="106" t="b">
        <f t="shared" si="3"/>
        <v>0</v>
      </c>
      <c r="AG30" s="106" t="b">
        <f t="shared" si="3"/>
        <v>0</v>
      </c>
      <c r="AH30" s="106" t="b">
        <f t="shared" si="3"/>
        <v>0</v>
      </c>
      <c r="AI30" s="106" t="b">
        <f t="shared" si="3"/>
        <v>0</v>
      </c>
      <c r="AJ30" s="106" t="b">
        <f t="shared" si="3"/>
        <v>0</v>
      </c>
      <c r="AK30" s="106" t="b">
        <f t="shared" si="3"/>
        <v>0</v>
      </c>
      <c r="AL30" s="158">
        <f t="shared" si="10"/>
        <v>5</v>
      </c>
      <c r="AM30" s="155">
        <f t="shared" si="4"/>
        <v>5</v>
      </c>
      <c r="AN30" s="155">
        <f t="shared" si="4"/>
        <v>3</v>
      </c>
      <c r="AO30" s="155">
        <f t="shared" si="4"/>
        <v>5</v>
      </c>
      <c r="AP30" s="155">
        <f t="shared" si="4"/>
        <v>3</v>
      </c>
      <c r="AQ30" s="155">
        <f t="shared" si="4"/>
        <v>3</v>
      </c>
      <c r="AR30" s="155">
        <f t="shared" si="4"/>
        <v>5</v>
      </c>
      <c r="AS30" s="155">
        <f t="shared" si="4"/>
        <v>6</v>
      </c>
      <c r="AT30" s="158" t="b">
        <f t="shared" si="11"/>
        <v>0</v>
      </c>
      <c r="AU30" s="155" t="b">
        <f t="shared" si="5"/>
        <v>0</v>
      </c>
      <c r="AV30" s="155" t="b">
        <f t="shared" si="5"/>
        <v>0</v>
      </c>
      <c r="AW30" s="155" t="b">
        <f t="shared" si="5"/>
        <v>0</v>
      </c>
      <c r="AX30" s="155" t="b">
        <f t="shared" si="5"/>
        <v>0</v>
      </c>
      <c r="AY30" s="155" t="b">
        <f t="shared" si="5"/>
        <v>0</v>
      </c>
      <c r="AZ30" s="155" t="b">
        <f t="shared" si="5"/>
        <v>0</v>
      </c>
      <c r="BA30" s="159" t="b">
        <f t="shared" si="5"/>
        <v>0</v>
      </c>
    </row>
    <row r="31" spans="1:53">
      <c r="A31" s="87" t="s">
        <v>135</v>
      </c>
      <c r="B31" s="88"/>
      <c r="C31" s="88">
        <f>K29</f>
        <v>0.63932877632984297</v>
      </c>
      <c r="L31" s="110" t="b">
        <f t="shared" si="7"/>
        <v>0</v>
      </c>
      <c r="M31" s="106" t="b">
        <f t="shared" si="1"/>
        <v>0</v>
      </c>
      <c r="N31" s="106" t="b">
        <f t="shared" si="1"/>
        <v>0</v>
      </c>
      <c r="O31" s="106" t="b">
        <f t="shared" si="1"/>
        <v>0</v>
      </c>
      <c r="P31" s="106" t="b">
        <f t="shared" si="1"/>
        <v>0</v>
      </c>
      <c r="Q31" s="106" t="b">
        <f t="shared" si="1"/>
        <v>0</v>
      </c>
      <c r="R31" s="106" t="b">
        <f t="shared" si="1"/>
        <v>0</v>
      </c>
      <c r="S31" s="111" t="b">
        <f t="shared" si="1"/>
        <v>0</v>
      </c>
      <c r="V31" s="110">
        <f t="shared" si="8"/>
        <v>5</v>
      </c>
      <c r="W31" s="106">
        <f t="shared" si="2"/>
        <v>6</v>
      </c>
      <c r="X31" s="106">
        <f t="shared" si="2"/>
        <v>6</v>
      </c>
      <c r="Y31" s="106">
        <f t="shared" si="2"/>
        <v>6</v>
      </c>
      <c r="Z31" s="106">
        <f t="shared" si="2"/>
        <v>4</v>
      </c>
      <c r="AA31" s="106">
        <f t="shared" si="2"/>
        <v>5</v>
      </c>
      <c r="AB31" s="106">
        <f t="shared" si="2"/>
        <v>6</v>
      </c>
      <c r="AC31" s="106">
        <f t="shared" si="2"/>
        <v>4</v>
      </c>
      <c r="AD31" s="110" t="b">
        <f t="shared" si="9"/>
        <v>0</v>
      </c>
      <c r="AE31" s="106" t="b">
        <f t="shared" si="3"/>
        <v>0</v>
      </c>
      <c r="AF31" s="106" t="b">
        <f t="shared" si="3"/>
        <v>0</v>
      </c>
      <c r="AG31" s="106" t="b">
        <f t="shared" si="3"/>
        <v>0</v>
      </c>
      <c r="AH31" s="106" t="b">
        <f t="shared" si="3"/>
        <v>0</v>
      </c>
      <c r="AI31" s="106" t="b">
        <f t="shared" si="3"/>
        <v>0</v>
      </c>
      <c r="AJ31" s="106" t="b">
        <f t="shared" si="3"/>
        <v>0</v>
      </c>
      <c r="AK31" s="106" t="b">
        <f t="shared" si="3"/>
        <v>0</v>
      </c>
      <c r="AL31" s="158">
        <f t="shared" si="10"/>
        <v>5</v>
      </c>
      <c r="AM31" s="155">
        <f t="shared" si="4"/>
        <v>6</v>
      </c>
      <c r="AN31" s="155">
        <f t="shared" si="4"/>
        <v>6</v>
      </c>
      <c r="AO31" s="155">
        <f t="shared" si="4"/>
        <v>6</v>
      </c>
      <c r="AP31" s="155">
        <f t="shared" si="4"/>
        <v>4</v>
      </c>
      <c r="AQ31" s="155">
        <f t="shared" si="4"/>
        <v>5</v>
      </c>
      <c r="AR31" s="155">
        <f t="shared" si="4"/>
        <v>6</v>
      </c>
      <c r="AS31" s="155">
        <f t="shared" si="4"/>
        <v>4</v>
      </c>
      <c r="AT31" s="158" t="b">
        <f t="shared" si="11"/>
        <v>0</v>
      </c>
      <c r="AU31" s="155" t="b">
        <f t="shared" si="5"/>
        <v>0</v>
      </c>
      <c r="AV31" s="155" t="b">
        <f t="shared" si="5"/>
        <v>0</v>
      </c>
      <c r="AW31" s="155" t="b">
        <f t="shared" si="5"/>
        <v>0</v>
      </c>
      <c r="AX31" s="155" t="b">
        <f t="shared" si="5"/>
        <v>0</v>
      </c>
      <c r="AY31" s="155" t="b">
        <f t="shared" si="5"/>
        <v>0</v>
      </c>
      <c r="AZ31" s="155" t="b">
        <f t="shared" si="5"/>
        <v>0</v>
      </c>
      <c r="BA31" s="159" t="b">
        <f t="shared" si="5"/>
        <v>0</v>
      </c>
    </row>
    <row r="32" spans="1:53">
      <c r="A32" s="116" t="s">
        <v>130</v>
      </c>
      <c r="B32" s="117"/>
      <c r="L32" s="110">
        <f t="shared" si="7"/>
        <v>7</v>
      </c>
      <c r="M32" s="106" t="str">
        <f t="shared" si="1"/>
        <v>weiß nicht</v>
      </c>
      <c r="N32" s="106">
        <f t="shared" si="1"/>
        <v>4</v>
      </c>
      <c r="O32" s="106" t="str">
        <f t="shared" si="1"/>
        <v>weiß nicht</v>
      </c>
      <c r="P32" s="106" t="str">
        <f t="shared" si="1"/>
        <v>weiß nicht</v>
      </c>
      <c r="Q32" s="106" t="str">
        <f t="shared" si="1"/>
        <v>nicht relevant</v>
      </c>
      <c r="R32" s="106">
        <f t="shared" si="1"/>
        <v>5</v>
      </c>
      <c r="S32" s="111">
        <f t="shared" si="1"/>
        <v>7</v>
      </c>
      <c r="V32" s="110" t="b">
        <f t="shared" si="8"/>
        <v>0</v>
      </c>
      <c r="W32" s="106" t="b">
        <f t="shared" si="2"/>
        <v>0</v>
      </c>
      <c r="X32" s="106" t="b">
        <f t="shared" si="2"/>
        <v>0</v>
      </c>
      <c r="Y32" s="106" t="b">
        <f t="shared" si="2"/>
        <v>0</v>
      </c>
      <c r="Z32" s="106" t="b">
        <f t="shared" si="2"/>
        <v>0</v>
      </c>
      <c r="AA32" s="106" t="b">
        <f t="shared" si="2"/>
        <v>0</v>
      </c>
      <c r="AB32" s="106" t="b">
        <f t="shared" si="2"/>
        <v>0</v>
      </c>
      <c r="AC32" s="106" t="b">
        <f t="shared" si="2"/>
        <v>0</v>
      </c>
      <c r="AD32" s="110" t="b">
        <f t="shared" si="9"/>
        <v>0</v>
      </c>
      <c r="AE32" s="106" t="b">
        <f t="shared" si="3"/>
        <v>0</v>
      </c>
      <c r="AF32" s="106" t="b">
        <f t="shared" si="3"/>
        <v>0</v>
      </c>
      <c r="AG32" s="106" t="b">
        <f t="shared" si="3"/>
        <v>0</v>
      </c>
      <c r="AH32" s="106" t="b">
        <f t="shared" si="3"/>
        <v>0</v>
      </c>
      <c r="AI32" s="106" t="b">
        <f t="shared" si="3"/>
        <v>0</v>
      </c>
      <c r="AJ32" s="106" t="b">
        <f t="shared" si="3"/>
        <v>0</v>
      </c>
      <c r="AK32" s="106" t="b">
        <f t="shared" si="3"/>
        <v>0</v>
      </c>
      <c r="AL32" s="158" t="b">
        <f t="shared" si="10"/>
        <v>0</v>
      </c>
      <c r="AM32" s="155" t="b">
        <f t="shared" si="4"/>
        <v>0</v>
      </c>
      <c r="AN32" s="155" t="b">
        <f t="shared" si="4"/>
        <v>0</v>
      </c>
      <c r="AO32" s="155" t="b">
        <f t="shared" si="4"/>
        <v>0</v>
      </c>
      <c r="AP32" s="155" t="b">
        <f t="shared" si="4"/>
        <v>0</v>
      </c>
      <c r="AQ32" s="155" t="b">
        <f t="shared" si="4"/>
        <v>0</v>
      </c>
      <c r="AR32" s="155" t="b">
        <f t="shared" si="4"/>
        <v>0</v>
      </c>
      <c r="AS32" s="155" t="b">
        <f t="shared" si="4"/>
        <v>0</v>
      </c>
      <c r="AT32" s="158">
        <f t="shared" si="11"/>
        <v>7</v>
      </c>
      <c r="AU32" s="155" t="str">
        <f t="shared" si="5"/>
        <v>weiß nicht</v>
      </c>
      <c r="AV32" s="155">
        <f t="shared" si="5"/>
        <v>4</v>
      </c>
      <c r="AW32" s="155" t="str">
        <f t="shared" si="5"/>
        <v>weiß nicht</v>
      </c>
      <c r="AX32" s="155" t="str">
        <f t="shared" si="5"/>
        <v>weiß nicht</v>
      </c>
      <c r="AY32" s="155" t="str">
        <f t="shared" si="5"/>
        <v>nicht relevant</v>
      </c>
      <c r="AZ32" s="155">
        <f t="shared" si="5"/>
        <v>5</v>
      </c>
      <c r="BA32" s="159">
        <f t="shared" si="5"/>
        <v>7</v>
      </c>
    </row>
    <row r="33" spans="1:53">
      <c r="A33" s="118" t="s">
        <v>131</v>
      </c>
      <c r="B33" s="119"/>
      <c r="C33" s="119">
        <f>L42</f>
        <v>5</v>
      </c>
      <c r="D33" s="119">
        <f t="shared" ref="D33:J33" si="15">M42</f>
        <v>4.4285714285714288</v>
      </c>
      <c r="E33" s="119">
        <f t="shared" si="15"/>
        <v>4.2857142857142856</v>
      </c>
      <c r="F33" s="119">
        <f t="shared" si="15"/>
        <v>5.833333333333333</v>
      </c>
      <c r="G33" s="119">
        <f t="shared" si="15"/>
        <v>4.4285714285714288</v>
      </c>
      <c r="H33" s="119">
        <f t="shared" si="15"/>
        <v>4.333333333333333</v>
      </c>
      <c r="I33" s="119">
        <f t="shared" si="15"/>
        <v>4.333333333333333</v>
      </c>
      <c r="J33" s="119">
        <f t="shared" si="15"/>
        <v>6.125</v>
      </c>
      <c r="L33" s="110">
        <f t="shared" si="7"/>
        <v>5</v>
      </c>
      <c r="M33" s="106">
        <f t="shared" si="1"/>
        <v>5</v>
      </c>
      <c r="N33" s="106">
        <f t="shared" si="1"/>
        <v>6</v>
      </c>
      <c r="O33" s="106">
        <f t="shared" si="1"/>
        <v>6</v>
      </c>
      <c r="P33" s="106">
        <f t="shared" si="1"/>
        <v>5</v>
      </c>
      <c r="Q33" s="106" t="str">
        <f t="shared" si="1"/>
        <v>weiß nicht</v>
      </c>
      <c r="R33" s="106">
        <f t="shared" si="1"/>
        <v>6</v>
      </c>
      <c r="S33" s="111">
        <f t="shared" si="1"/>
        <v>7</v>
      </c>
      <c r="V33" s="110" t="b">
        <f t="shared" si="8"/>
        <v>0</v>
      </c>
      <c r="W33" s="106" t="b">
        <f t="shared" si="2"/>
        <v>0</v>
      </c>
      <c r="X33" s="106" t="b">
        <f t="shared" si="2"/>
        <v>0</v>
      </c>
      <c r="Y33" s="106" t="b">
        <f t="shared" si="2"/>
        <v>0</v>
      </c>
      <c r="Z33" s="106" t="b">
        <f t="shared" si="2"/>
        <v>0</v>
      </c>
      <c r="AA33" s="106" t="b">
        <f t="shared" si="2"/>
        <v>0</v>
      </c>
      <c r="AB33" s="106" t="b">
        <f t="shared" si="2"/>
        <v>0</v>
      </c>
      <c r="AC33" s="106" t="b">
        <f t="shared" si="2"/>
        <v>0</v>
      </c>
      <c r="AD33" s="110" t="b">
        <f t="shared" si="9"/>
        <v>0</v>
      </c>
      <c r="AE33" s="106" t="b">
        <f t="shared" si="3"/>
        <v>0</v>
      </c>
      <c r="AF33" s="106" t="b">
        <f t="shared" si="3"/>
        <v>0</v>
      </c>
      <c r="AG33" s="106" t="b">
        <f t="shared" si="3"/>
        <v>0</v>
      </c>
      <c r="AH33" s="106" t="b">
        <f t="shared" si="3"/>
        <v>0</v>
      </c>
      <c r="AI33" s="106" t="b">
        <f t="shared" si="3"/>
        <v>0</v>
      </c>
      <c r="AJ33" s="106" t="b">
        <f t="shared" si="3"/>
        <v>0</v>
      </c>
      <c r="AK33" s="106" t="b">
        <f t="shared" si="3"/>
        <v>0</v>
      </c>
      <c r="AL33" s="158" t="b">
        <f t="shared" si="10"/>
        <v>0</v>
      </c>
      <c r="AM33" s="155" t="b">
        <f t="shared" si="4"/>
        <v>0</v>
      </c>
      <c r="AN33" s="155" t="b">
        <f t="shared" si="4"/>
        <v>0</v>
      </c>
      <c r="AO33" s="155" t="b">
        <f t="shared" si="4"/>
        <v>0</v>
      </c>
      <c r="AP33" s="155" t="b">
        <f t="shared" si="4"/>
        <v>0</v>
      </c>
      <c r="AQ33" s="155" t="b">
        <f t="shared" si="4"/>
        <v>0</v>
      </c>
      <c r="AR33" s="155" t="b">
        <f t="shared" si="4"/>
        <v>0</v>
      </c>
      <c r="AS33" s="155" t="b">
        <f t="shared" si="4"/>
        <v>0</v>
      </c>
      <c r="AT33" s="158">
        <f t="shared" si="11"/>
        <v>5</v>
      </c>
      <c r="AU33" s="155">
        <f t="shared" si="5"/>
        <v>5</v>
      </c>
      <c r="AV33" s="155">
        <f t="shared" si="5"/>
        <v>6</v>
      </c>
      <c r="AW33" s="155">
        <f t="shared" si="5"/>
        <v>6</v>
      </c>
      <c r="AX33" s="155">
        <f t="shared" si="5"/>
        <v>5</v>
      </c>
      <c r="AY33" s="155" t="str">
        <f t="shared" si="5"/>
        <v>weiß nicht</v>
      </c>
      <c r="AZ33" s="155">
        <f t="shared" si="5"/>
        <v>6</v>
      </c>
      <c r="BA33" s="159">
        <f t="shared" si="5"/>
        <v>7</v>
      </c>
    </row>
    <row r="34" spans="1:53">
      <c r="A34" s="118" t="s">
        <v>132</v>
      </c>
      <c r="B34" s="119"/>
      <c r="C34" s="119">
        <f>L43</f>
        <v>1.5118578920369088</v>
      </c>
      <c r="D34" s="119">
        <f t="shared" ref="D34:J34" si="16">M43</f>
        <v>0.78679579246944398</v>
      </c>
      <c r="E34" s="119">
        <f t="shared" si="16"/>
        <v>1.3801311186847076</v>
      </c>
      <c r="F34" s="119">
        <f t="shared" si="16"/>
        <v>0.40824829046386535</v>
      </c>
      <c r="G34" s="119">
        <f t="shared" si="16"/>
        <v>1.6183471874253745</v>
      </c>
      <c r="H34" s="119">
        <f t="shared" si="16"/>
        <v>1.9663841605003498</v>
      </c>
      <c r="I34" s="119">
        <f t="shared" si="16"/>
        <v>1.3662601021279461</v>
      </c>
      <c r="J34" s="119">
        <f t="shared" si="16"/>
        <v>1.3562026818605375</v>
      </c>
      <c r="L34" s="110">
        <f t="shared" si="7"/>
        <v>2</v>
      </c>
      <c r="M34" s="106">
        <f t="shared" si="1"/>
        <v>4</v>
      </c>
      <c r="N34" s="106" t="str">
        <f t="shared" si="1"/>
        <v>weiß nicht</v>
      </c>
      <c r="O34" s="106" t="str">
        <f t="shared" si="1"/>
        <v>weiß nicht</v>
      </c>
      <c r="P34" s="106">
        <f t="shared" si="1"/>
        <v>5</v>
      </c>
      <c r="Q34" s="106">
        <f t="shared" si="1"/>
        <v>3</v>
      </c>
      <c r="R34" s="106" t="str">
        <f t="shared" si="1"/>
        <v>weiß nicht</v>
      </c>
      <c r="S34" s="111">
        <f t="shared" si="1"/>
        <v>7</v>
      </c>
      <c r="V34" s="110" t="b">
        <f t="shared" si="8"/>
        <v>0</v>
      </c>
      <c r="W34" s="106" t="b">
        <f t="shared" si="2"/>
        <v>0</v>
      </c>
      <c r="X34" s="106" t="b">
        <f t="shared" si="2"/>
        <v>0</v>
      </c>
      <c r="Y34" s="106" t="b">
        <f t="shared" si="2"/>
        <v>0</v>
      </c>
      <c r="Z34" s="106" t="b">
        <f t="shared" si="2"/>
        <v>0</v>
      </c>
      <c r="AA34" s="106" t="b">
        <f t="shared" si="2"/>
        <v>0</v>
      </c>
      <c r="AB34" s="106" t="b">
        <f t="shared" si="2"/>
        <v>0</v>
      </c>
      <c r="AC34" s="106" t="b">
        <f t="shared" si="2"/>
        <v>0</v>
      </c>
      <c r="AD34" s="110">
        <f t="shared" si="9"/>
        <v>2</v>
      </c>
      <c r="AE34" s="106">
        <f t="shared" si="3"/>
        <v>4</v>
      </c>
      <c r="AF34" s="106" t="str">
        <f t="shared" si="3"/>
        <v>weiß nicht</v>
      </c>
      <c r="AG34" s="106" t="str">
        <f t="shared" si="3"/>
        <v>weiß nicht</v>
      </c>
      <c r="AH34" s="106">
        <f t="shared" si="3"/>
        <v>5</v>
      </c>
      <c r="AI34" s="106">
        <f t="shared" si="3"/>
        <v>3</v>
      </c>
      <c r="AJ34" s="106" t="str">
        <f t="shared" si="3"/>
        <v>weiß nicht</v>
      </c>
      <c r="AK34" s="106">
        <f t="shared" si="3"/>
        <v>7</v>
      </c>
      <c r="AL34" s="158" t="b">
        <f t="shared" si="10"/>
        <v>0</v>
      </c>
      <c r="AM34" s="155" t="b">
        <f t="shared" si="4"/>
        <v>0</v>
      </c>
      <c r="AN34" s="155" t="b">
        <f t="shared" si="4"/>
        <v>0</v>
      </c>
      <c r="AO34" s="155" t="b">
        <f t="shared" si="4"/>
        <v>0</v>
      </c>
      <c r="AP34" s="155" t="b">
        <f t="shared" si="4"/>
        <v>0</v>
      </c>
      <c r="AQ34" s="155" t="b">
        <f t="shared" si="4"/>
        <v>0</v>
      </c>
      <c r="AR34" s="155" t="b">
        <f t="shared" si="4"/>
        <v>0</v>
      </c>
      <c r="AS34" s="155" t="b">
        <f t="shared" si="4"/>
        <v>0</v>
      </c>
      <c r="AT34" s="158">
        <f t="shared" si="11"/>
        <v>2</v>
      </c>
      <c r="AU34" s="155">
        <f t="shared" si="5"/>
        <v>4</v>
      </c>
      <c r="AV34" s="155" t="str">
        <f t="shared" si="5"/>
        <v>weiß nicht</v>
      </c>
      <c r="AW34" s="155" t="str">
        <f t="shared" si="5"/>
        <v>weiß nicht</v>
      </c>
      <c r="AX34" s="155">
        <f t="shared" si="5"/>
        <v>5</v>
      </c>
      <c r="AY34" s="155">
        <f t="shared" si="5"/>
        <v>3</v>
      </c>
      <c r="AZ34" s="155" t="str">
        <f t="shared" si="5"/>
        <v>weiß nicht</v>
      </c>
      <c r="BA34" s="159">
        <f t="shared" si="5"/>
        <v>7</v>
      </c>
    </row>
    <row r="35" spans="1:53">
      <c r="A35" s="118" t="s">
        <v>109</v>
      </c>
      <c r="B35" s="119"/>
      <c r="C35" s="119">
        <f>C33/7</f>
        <v>0.7142857142857143</v>
      </c>
      <c r="D35" s="119">
        <f t="shared" ref="D35:J35" si="17">D33/7</f>
        <v>0.63265306122448983</v>
      </c>
      <c r="E35" s="119">
        <f t="shared" si="17"/>
        <v>0.61224489795918369</v>
      </c>
      <c r="F35" s="119">
        <f t="shared" si="17"/>
        <v>0.83333333333333326</v>
      </c>
      <c r="G35" s="119">
        <f t="shared" si="17"/>
        <v>0.63265306122448983</v>
      </c>
      <c r="H35" s="119">
        <f t="shared" si="17"/>
        <v>0.61904761904761896</v>
      </c>
      <c r="I35" s="119">
        <f t="shared" si="17"/>
        <v>0.61904761904761896</v>
      </c>
      <c r="J35" s="119">
        <f t="shared" si="17"/>
        <v>0.875</v>
      </c>
      <c r="L35" s="110">
        <f t="shared" si="7"/>
        <v>4</v>
      </c>
      <c r="M35" s="106">
        <f t="shared" si="1"/>
        <v>3</v>
      </c>
      <c r="N35" s="106">
        <f t="shared" si="1"/>
        <v>3</v>
      </c>
      <c r="O35" s="106">
        <f t="shared" si="1"/>
        <v>5</v>
      </c>
      <c r="P35" s="106">
        <f t="shared" si="1"/>
        <v>3</v>
      </c>
      <c r="Q35" s="106">
        <f t="shared" si="1"/>
        <v>6</v>
      </c>
      <c r="R35" s="106">
        <f t="shared" si="1"/>
        <v>4</v>
      </c>
      <c r="S35" s="111">
        <f t="shared" si="1"/>
        <v>6</v>
      </c>
      <c r="V35" s="110" t="b">
        <f t="shared" si="8"/>
        <v>0</v>
      </c>
      <c r="W35" s="106" t="b">
        <f t="shared" si="2"/>
        <v>0</v>
      </c>
      <c r="X35" s="106" t="b">
        <f t="shared" si="2"/>
        <v>0</v>
      </c>
      <c r="Y35" s="106" t="b">
        <f t="shared" si="2"/>
        <v>0</v>
      </c>
      <c r="Z35" s="106" t="b">
        <f t="shared" si="2"/>
        <v>0</v>
      </c>
      <c r="AA35" s="106" t="b">
        <f t="shared" si="2"/>
        <v>0</v>
      </c>
      <c r="AB35" s="106" t="b">
        <f t="shared" si="2"/>
        <v>0</v>
      </c>
      <c r="AC35" s="106" t="b">
        <f t="shared" si="2"/>
        <v>0</v>
      </c>
      <c r="AD35" s="110" t="b">
        <f t="shared" si="9"/>
        <v>0</v>
      </c>
      <c r="AE35" s="106" t="b">
        <f t="shared" si="3"/>
        <v>0</v>
      </c>
      <c r="AF35" s="106" t="b">
        <f t="shared" si="3"/>
        <v>0</v>
      </c>
      <c r="AG35" s="106" t="b">
        <f t="shared" si="3"/>
        <v>0</v>
      </c>
      <c r="AH35" s="106" t="b">
        <f t="shared" si="3"/>
        <v>0</v>
      </c>
      <c r="AI35" s="106" t="b">
        <f t="shared" si="3"/>
        <v>0</v>
      </c>
      <c r="AJ35" s="106" t="b">
        <f t="shared" si="3"/>
        <v>0</v>
      </c>
      <c r="AK35" s="106" t="b">
        <f t="shared" si="3"/>
        <v>0</v>
      </c>
      <c r="AL35" s="158" t="b">
        <f t="shared" si="10"/>
        <v>0</v>
      </c>
      <c r="AM35" s="155" t="b">
        <f t="shared" si="4"/>
        <v>0</v>
      </c>
      <c r="AN35" s="155" t="b">
        <f t="shared" si="4"/>
        <v>0</v>
      </c>
      <c r="AO35" s="155" t="b">
        <f t="shared" si="4"/>
        <v>0</v>
      </c>
      <c r="AP35" s="155" t="b">
        <f t="shared" si="4"/>
        <v>0</v>
      </c>
      <c r="AQ35" s="155" t="b">
        <f t="shared" si="4"/>
        <v>0</v>
      </c>
      <c r="AR35" s="155" t="b">
        <f t="shared" si="4"/>
        <v>0</v>
      </c>
      <c r="AS35" s="155" t="b">
        <f t="shared" si="4"/>
        <v>0</v>
      </c>
      <c r="AT35" s="158">
        <f t="shared" si="11"/>
        <v>4</v>
      </c>
      <c r="AU35" s="155">
        <f t="shared" si="5"/>
        <v>3</v>
      </c>
      <c r="AV35" s="155">
        <f t="shared" si="5"/>
        <v>3</v>
      </c>
      <c r="AW35" s="155">
        <f t="shared" si="5"/>
        <v>5</v>
      </c>
      <c r="AX35" s="155">
        <f t="shared" si="5"/>
        <v>3</v>
      </c>
      <c r="AY35" s="155">
        <f t="shared" si="5"/>
        <v>6</v>
      </c>
      <c r="AZ35" s="155">
        <f t="shared" si="5"/>
        <v>4</v>
      </c>
      <c r="BA35" s="159">
        <f t="shared" si="5"/>
        <v>6</v>
      </c>
    </row>
    <row r="36" spans="1:53">
      <c r="A36" s="118" t="s">
        <v>158</v>
      </c>
      <c r="B36" s="119"/>
      <c r="C36" s="119">
        <f>C35*C$2</f>
        <v>8.9285714285714288E-2</v>
      </c>
      <c r="D36" s="119">
        <f t="shared" ref="D36:J36" si="18">D35*D$2</f>
        <v>2.6360544217687076E-2</v>
      </c>
      <c r="E36" s="119">
        <f t="shared" si="18"/>
        <v>0.1275510204081633</v>
      </c>
      <c r="F36" s="119">
        <f t="shared" si="18"/>
        <v>0.13888888888888887</v>
      </c>
      <c r="G36" s="119">
        <f t="shared" si="18"/>
        <v>0.13180272108843541</v>
      </c>
      <c r="H36" s="119">
        <f t="shared" si="18"/>
        <v>5.1587301587301577E-2</v>
      </c>
      <c r="I36" s="119">
        <f t="shared" si="18"/>
        <v>0.10317460317460315</v>
      </c>
      <c r="J36" s="119">
        <f t="shared" si="18"/>
        <v>7.2916666666666657E-2</v>
      </c>
      <c r="K36" s="119">
        <f>SUM(C36:J36)</f>
        <v>0.74156746031746035</v>
      </c>
      <c r="L36" s="110" t="b">
        <f t="shared" si="7"/>
        <v>0</v>
      </c>
      <c r="M36" s="106" t="b">
        <f t="shared" si="1"/>
        <v>0</v>
      </c>
      <c r="N36" s="106" t="b">
        <f t="shared" si="1"/>
        <v>0</v>
      </c>
      <c r="O36" s="106" t="b">
        <f t="shared" si="1"/>
        <v>0</v>
      </c>
      <c r="P36" s="106" t="b">
        <f t="shared" si="1"/>
        <v>0</v>
      </c>
      <c r="Q36" s="106" t="b">
        <f t="shared" si="1"/>
        <v>0</v>
      </c>
      <c r="R36" s="106" t="b">
        <f t="shared" si="1"/>
        <v>0</v>
      </c>
      <c r="S36" s="111" t="b">
        <f t="shared" si="1"/>
        <v>0</v>
      </c>
      <c r="V36" s="110" t="b">
        <f t="shared" si="8"/>
        <v>0</v>
      </c>
      <c r="W36" s="106" t="b">
        <f t="shared" si="2"/>
        <v>0</v>
      </c>
      <c r="X36" s="106" t="b">
        <f t="shared" si="2"/>
        <v>0</v>
      </c>
      <c r="Y36" s="106" t="b">
        <f t="shared" si="2"/>
        <v>0</v>
      </c>
      <c r="Z36" s="106" t="b">
        <f t="shared" si="2"/>
        <v>0</v>
      </c>
      <c r="AA36" s="106" t="b">
        <f t="shared" si="2"/>
        <v>0</v>
      </c>
      <c r="AB36" s="106" t="b">
        <f t="shared" si="2"/>
        <v>0</v>
      </c>
      <c r="AC36" s="106" t="b">
        <f t="shared" si="2"/>
        <v>0</v>
      </c>
      <c r="AD36" s="110">
        <f t="shared" si="9"/>
        <v>5</v>
      </c>
      <c r="AE36" s="106">
        <f t="shared" si="3"/>
        <v>3</v>
      </c>
      <c r="AF36" s="106">
        <f t="shared" si="3"/>
        <v>2</v>
      </c>
      <c r="AG36" s="106">
        <f t="shared" si="3"/>
        <v>3</v>
      </c>
      <c r="AH36" s="106">
        <f t="shared" si="3"/>
        <v>3</v>
      </c>
      <c r="AI36" s="106">
        <f t="shared" si="3"/>
        <v>2</v>
      </c>
      <c r="AJ36" s="106">
        <f t="shared" si="3"/>
        <v>3</v>
      </c>
      <c r="AK36" s="106" t="str">
        <f t="shared" si="3"/>
        <v>weiß nicht</v>
      </c>
      <c r="AL36" s="158" t="b">
        <f t="shared" si="10"/>
        <v>0</v>
      </c>
      <c r="AM36" s="155" t="b">
        <f t="shared" si="4"/>
        <v>0</v>
      </c>
      <c r="AN36" s="155" t="b">
        <f t="shared" si="4"/>
        <v>0</v>
      </c>
      <c r="AO36" s="155" t="b">
        <f t="shared" si="4"/>
        <v>0</v>
      </c>
      <c r="AP36" s="155" t="b">
        <f t="shared" si="4"/>
        <v>0</v>
      </c>
      <c r="AQ36" s="155" t="b">
        <f t="shared" si="4"/>
        <v>0</v>
      </c>
      <c r="AR36" s="155" t="b">
        <f t="shared" si="4"/>
        <v>0</v>
      </c>
      <c r="AS36" s="155" t="b">
        <f t="shared" si="4"/>
        <v>0</v>
      </c>
      <c r="AT36" s="158">
        <f t="shared" si="11"/>
        <v>5</v>
      </c>
      <c r="AU36" s="155">
        <f t="shared" si="5"/>
        <v>3</v>
      </c>
      <c r="AV36" s="155">
        <f t="shared" si="5"/>
        <v>2</v>
      </c>
      <c r="AW36" s="155">
        <f t="shared" si="5"/>
        <v>3</v>
      </c>
      <c r="AX36" s="155">
        <f t="shared" si="5"/>
        <v>3</v>
      </c>
      <c r="AY36" s="155">
        <f t="shared" si="5"/>
        <v>2</v>
      </c>
      <c r="AZ36" s="155">
        <f t="shared" si="5"/>
        <v>3</v>
      </c>
      <c r="BA36" s="159" t="str">
        <f t="shared" si="5"/>
        <v>weiß nicht</v>
      </c>
    </row>
    <row r="37" spans="1:53">
      <c r="A37" s="118" t="s">
        <v>193</v>
      </c>
      <c r="B37" s="119"/>
      <c r="C37" s="119">
        <f>C35*C$3</f>
        <v>8.5326759162162882E-2</v>
      </c>
      <c r="D37" s="119">
        <f t="shared" ref="D37:J37" si="19">D35*D$3</f>
        <v>6.3942850996976996E-2</v>
      </c>
      <c r="E37" s="119">
        <f t="shared" si="19"/>
        <v>0.11704732711831203</v>
      </c>
      <c r="F37" s="119">
        <f t="shared" si="19"/>
        <v>7.8957666729405851E-2</v>
      </c>
      <c r="G37" s="119">
        <f t="shared" si="19"/>
        <v>0.10880310904711971</v>
      </c>
      <c r="H37" s="119">
        <f t="shared" si="19"/>
        <v>6.4147979349842676E-2</v>
      </c>
      <c r="I37" s="119">
        <f t="shared" si="19"/>
        <v>7.7708652631012856E-2</v>
      </c>
      <c r="J37" s="119">
        <f t="shared" si="19"/>
        <v>8.0861330698287229E-2</v>
      </c>
      <c r="K37" s="119">
        <f>SUM(C37:J37)</f>
        <v>0.67679567573312027</v>
      </c>
      <c r="L37" s="110" t="b">
        <f t="shared" si="7"/>
        <v>0</v>
      </c>
      <c r="M37" s="106" t="b">
        <f t="shared" si="1"/>
        <v>0</v>
      </c>
      <c r="N37" s="106" t="b">
        <f t="shared" si="1"/>
        <v>0</v>
      </c>
      <c r="O37" s="106" t="b">
        <f t="shared" si="1"/>
        <v>0</v>
      </c>
      <c r="P37" s="106" t="b">
        <f t="shared" si="1"/>
        <v>0</v>
      </c>
      <c r="Q37" s="106" t="b">
        <f t="shared" si="1"/>
        <v>0</v>
      </c>
      <c r="R37" s="106" t="b">
        <f t="shared" si="1"/>
        <v>0</v>
      </c>
      <c r="S37" s="111" t="b">
        <f t="shared" si="1"/>
        <v>0</v>
      </c>
      <c r="V37" s="110">
        <f t="shared" si="8"/>
        <v>6</v>
      </c>
      <c r="W37" s="106">
        <f t="shared" si="2"/>
        <v>6</v>
      </c>
      <c r="X37" s="106">
        <f t="shared" si="2"/>
        <v>6</v>
      </c>
      <c r="Y37" s="106">
        <f t="shared" si="2"/>
        <v>6</v>
      </c>
      <c r="Z37" s="106">
        <f t="shared" si="2"/>
        <v>4</v>
      </c>
      <c r="AA37" s="106">
        <f t="shared" si="2"/>
        <v>5</v>
      </c>
      <c r="AB37" s="106">
        <f t="shared" si="2"/>
        <v>6</v>
      </c>
      <c r="AC37" s="106">
        <f t="shared" si="2"/>
        <v>4</v>
      </c>
      <c r="AD37" s="110" t="b">
        <f t="shared" si="9"/>
        <v>0</v>
      </c>
      <c r="AE37" s="106" t="b">
        <f t="shared" si="3"/>
        <v>0</v>
      </c>
      <c r="AF37" s="106" t="b">
        <f t="shared" si="3"/>
        <v>0</v>
      </c>
      <c r="AG37" s="106" t="b">
        <f t="shared" si="3"/>
        <v>0</v>
      </c>
      <c r="AH37" s="106" t="b">
        <f t="shared" si="3"/>
        <v>0</v>
      </c>
      <c r="AI37" s="106" t="b">
        <f t="shared" si="3"/>
        <v>0</v>
      </c>
      <c r="AJ37" s="106" t="b">
        <f t="shared" si="3"/>
        <v>0</v>
      </c>
      <c r="AK37" s="106" t="b">
        <f t="shared" si="3"/>
        <v>0</v>
      </c>
      <c r="AL37" s="158" t="b">
        <f t="shared" si="10"/>
        <v>0</v>
      </c>
      <c r="AM37" s="155" t="b">
        <f t="shared" si="4"/>
        <v>0</v>
      </c>
      <c r="AN37" s="155" t="b">
        <f t="shared" si="4"/>
        <v>0</v>
      </c>
      <c r="AO37" s="155" t="b">
        <f t="shared" si="4"/>
        <v>0</v>
      </c>
      <c r="AP37" s="155" t="b">
        <f t="shared" si="4"/>
        <v>0</v>
      </c>
      <c r="AQ37" s="155" t="b">
        <f t="shared" si="4"/>
        <v>0</v>
      </c>
      <c r="AR37" s="155" t="b">
        <f t="shared" si="4"/>
        <v>0</v>
      </c>
      <c r="AS37" s="155" t="b">
        <f t="shared" si="4"/>
        <v>0</v>
      </c>
      <c r="AT37" s="158">
        <f t="shared" si="11"/>
        <v>6</v>
      </c>
      <c r="AU37" s="155">
        <f t="shared" si="5"/>
        <v>6</v>
      </c>
      <c r="AV37" s="155">
        <f t="shared" si="5"/>
        <v>6</v>
      </c>
      <c r="AW37" s="155">
        <f t="shared" si="5"/>
        <v>6</v>
      </c>
      <c r="AX37" s="155">
        <f t="shared" si="5"/>
        <v>4</v>
      </c>
      <c r="AY37" s="155">
        <f t="shared" si="5"/>
        <v>5</v>
      </c>
      <c r="AZ37" s="155">
        <f t="shared" si="5"/>
        <v>6</v>
      </c>
      <c r="BA37" s="159">
        <f t="shared" si="5"/>
        <v>4</v>
      </c>
    </row>
    <row r="38" spans="1:53">
      <c r="A38" s="22" t="s">
        <v>110</v>
      </c>
      <c r="B38" s="3"/>
      <c r="C38" s="3">
        <f>K36</f>
        <v>0.74156746031746035</v>
      </c>
      <c r="L38" s="110" t="b">
        <f t="shared" si="7"/>
        <v>0</v>
      </c>
      <c r="M38" s="106" t="b">
        <f t="shared" si="1"/>
        <v>0</v>
      </c>
      <c r="N38" s="106" t="b">
        <f t="shared" si="1"/>
        <v>0</v>
      </c>
      <c r="O38" s="106" t="b">
        <f t="shared" si="1"/>
        <v>0</v>
      </c>
      <c r="P38" s="106" t="b">
        <f t="shared" si="1"/>
        <v>0</v>
      </c>
      <c r="Q38" s="106" t="b">
        <f t="shared" si="1"/>
        <v>0</v>
      </c>
      <c r="R38" s="106" t="b">
        <f t="shared" si="1"/>
        <v>0</v>
      </c>
      <c r="S38" s="111" t="b">
        <f t="shared" si="1"/>
        <v>0</v>
      </c>
      <c r="V38" s="110" t="b">
        <f t="shared" si="8"/>
        <v>0</v>
      </c>
      <c r="W38" s="106" t="b">
        <f t="shared" si="2"/>
        <v>0</v>
      </c>
      <c r="X38" s="106" t="b">
        <f t="shared" si="2"/>
        <v>0</v>
      </c>
      <c r="Y38" s="106" t="b">
        <f t="shared" si="2"/>
        <v>0</v>
      </c>
      <c r="Z38" s="106" t="b">
        <f t="shared" si="2"/>
        <v>0</v>
      </c>
      <c r="AA38" s="106" t="b">
        <f t="shared" si="2"/>
        <v>0</v>
      </c>
      <c r="AB38" s="106" t="b">
        <f t="shared" si="2"/>
        <v>0</v>
      </c>
      <c r="AC38" s="106" t="b">
        <f t="shared" si="2"/>
        <v>0</v>
      </c>
      <c r="AD38" s="110" t="b">
        <f t="shared" si="9"/>
        <v>0</v>
      </c>
      <c r="AE38" s="106" t="b">
        <f t="shared" si="3"/>
        <v>0</v>
      </c>
      <c r="AF38" s="106" t="b">
        <f t="shared" si="3"/>
        <v>0</v>
      </c>
      <c r="AG38" s="106" t="b">
        <f t="shared" si="3"/>
        <v>0</v>
      </c>
      <c r="AH38" s="106" t="b">
        <f t="shared" si="3"/>
        <v>0</v>
      </c>
      <c r="AI38" s="106" t="b">
        <f t="shared" si="3"/>
        <v>0</v>
      </c>
      <c r="AJ38" s="106" t="b">
        <f t="shared" si="3"/>
        <v>0</v>
      </c>
      <c r="AK38" s="106" t="b">
        <f t="shared" si="3"/>
        <v>0</v>
      </c>
      <c r="AL38" s="158" t="b">
        <f t="shared" si="10"/>
        <v>0</v>
      </c>
      <c r="AM38" s="155" t="b">
        <f t="shared" si="4"/>
        <v>0</v>
      </c>
      <c r="AN38" s="155" t="b">
        <f t="shared" si="4"/>
        <v>0</v>
      </c>
      <c r="AO38" s="155" t="b">
        <f t="shared" si="4"/>
        <v>0</v>
      </c>
      <c r="AP38" s="155" t="b">
        <f t="shared" si="4"/>
        <v>0</v>
      </c>
      <c r="AQ38" s="155" t="b">
        <f t="shared" si="4"/>
        <v>0</v>
      </c>
      <c r="AR38" s="155" t="b">
        <f t="shared" si="4"/>
        <v>0</v>
      </c>
      <c r="AS38" s="155" t="b">
        <f t="shared" si="4"/>
        <v>0</v>
      </c>
      <c r="AT38" s="158">
        <f t="shared" si="11"/>
        <v>7</v>
      </c>
      <c r="AU38" s="155">
        <f t="shared" si="5"/>
        <v>5</v>
      </c>
      <c r="AV38" s="155">
        <f t="shared" si="5"/>
        <v>6</v>
      </c>
      <c r="AW38" s="155">
        <f t="shared" si="5"/>
        <v>6</v>
      </c>
      <c r="AX38" s="155" t="str">
        <f t="shared" si="5"/>
        <v>weiß nicht</v>
      </c>
      <c r="AY38" s="155" t="str">
        <f t="shared" si="5"/>
        <v>weiß nicht</v>
      </c>
      <c r="AZ38" s="155" t="str">
        <f t="shared" si="5"/>
        <v>weiß nicht</v>
      </c>
      <c r="BA38" s="159" t="str">
        <f t="shared" si="5"/>
        <v>weiß nicht</v>
      </c>
    </row>
    <row r="39" spans="1:53">
      <c r="A39" s="87" t="s">
        <v>135</v>
      </c>
      <c r="B39" s="88"/>
      <c r="C39" s="88">
        <f>K37</f>
        <v>0.67679567573312027</v>
      </c>
      <c r="L39" s="110" t="b">
        <f t="shared" si="7"/>
        <v>0</v>
      </c>
      <c r="M39" s="106" t="b">
        <f t="shared" si="1"/>
        <v>0</v>
      </c>
      <c r="N39" s="106" t="b">
        <f t="shared" si="1"/>
        <v>0</v>
      </c>
      <c r="O39" s="106" t="b">
        <f t="shared" si="1"/>
        <v>0</v>
      </c>
      <c r="P39" s="106" t="b">
        <f t="shared" si="1"/>
        <v>0</v>
      </c>
      <c r="Q39" s="106" t="b">
        <f t="shared" si="1"/>
        <v>0</v>
      </c>
      <c r="R39" s="106" t="b">
        <f t="shared" si="1"/>
        <v>0</v>
      </c>
      <c r="S39" s="111" t="b">
        <f t="shared" si="1"/>
        <v>0</v>
      </c>
      <c r="V39" s="110">
        <f t="shared" si="8"/>
        <v>3</v>
      </c>
      <c r="W39" s="106">
        <f t="shared" si="2"/>
        <v>2</v>
      </c>
      <c r="X39" s="106">
        <f t="shared" si="2"/>
        <v>1</v>
      </c>
      <c r="Y39" s="106">
        <f t="shared" si="2"/>
        <v>4</v>
      </c>
      <c r="Z39" s="106">
        <f t="shared" si="2"/>
        <v>2</v>
      </c>
      <c r="AA39" s="106">
        <f t="shared" si="2"/>
        <v>1</v>
      </c>
      <c r="AB39" s="106">
        <f t="shared" si="2"/>
        <v>5</v>
      </c>
      <c r="AC39" s="106">
        <f t="shared" si="2"/>
        <v>5</v>
      </c>
      <c r="AD39" s="110" t="b">
        <f t="shared" si="9"/>
        <v>0</v>
      </c>
      <c r="AE39" s="106" t="b">
        <f t="shared" si="3"/>
        <v>0</v>
      </c>
      <c r="AF39" s="106" t="b">
        <f t="shared" si="3"/>
        <v>0</v>
      </c>
      <c r="AG39" s="106" t="b">
        <f t="shared" si="3"/>
        <v>0</v>
      </c>
      <c r="AH39" s="106" t="b">
        <f t="shared" si="3"/>
        <v>0</v>
      </c>
      <c r="AI39" s="106" t="b">
        <f t="shared" si="3"/>
        <v>0</v>
      </c>
      <c r="AJ39" s="106" t="b">
        <f t="shared" si="3"/>
        <v>0</v>
      </c>
      <c r="AK39" s="106" t="b">
        <f t="shared" si="3"/>
        <v>0</v>
      </c>
      <c r="AL39" s="158" t="b">
        <f t="shared" si="10"/>
        <v>0</v>
      </c>
      <c r="AM39" s="155" t="b">
        <f t="shared" si="4"/>
        <v>0</v>
      </c>
      <c r="AN39" s="155" t="b">
        <f t="shared" si="4"/>
        <v>0</v>
      </c>
      <c r="AO39" s="155" t="b">
        <f t="shared" si="4"/>
        <v>0</v>
      </c>
      <c r="AP39" s="155" t="b">
        <f t="shared" si="4"/>
        <v>0</v>
      </c>
      <c r="AQ39" s="155" t="b">
        <f t="shared" si="4"/>
        <v>0</v>
      </c>
      <c r="AR39" s="155" t="b">
        <f t="shared" si="4"/>
        <v>0</v>
      </c>
      <c r="AS39" s="155" t="b">
        <f t="shared" si="4"/>
        <v>0</v>
      </c>
      <c r="AT39" s="158">
        <f t="shared" si="11"/>
        <v>3</v>
      </c>
      <c r="AU39" s="155">
        <f t="shared" si="5"/>
        <v>2</v>
      </c>
      <c r="AV39" s="155">
        <f t="shared" si="5"/>
        <v>1</v>
      </c>
      <c r="AW39" s="155">
        <f t="shared" si="5"/>
        <v>4</v>
      </c>
      <c r="AX39" s="155">
        <f t="shared" si="5"/>
        <v>2</v>
      </c>
      <c r="AY39" s="155">
        <f t="shared" si="5"/>
        <v>1</v>
      </c>
      <c r="AZ39" s="155">
        <f t="shared" si="5"/>
        <v>5</v>
      </c>
      <c r="BA39" s="159">
        <f t="shared" si="5"/>
        <v>5</v>
      </c>
    </row>
    <row r="40" spans="1:53">
      <c r="A40" s="123" t="s">
        <v>130</v>
      </c>
      <c r="B40" s="124"/>
      <c r="L40" s="110">
        <f t="shared" si="7"/>
        <v>6</v>
      </c>
      <c r="M40" s="106">
        <f t="shared" si="1"/>
        <v>5</v>
      </c>
      <c r="N40" s="106">
        <f t="shared" si="1"/>
        <v>5</v>
      </c>
      <c r="O40" s="106">
        <f t="shared" si="1"/>
        <v>6</v>
      </c>
      <c r="P40" s="106">
        <f t="shared" si="1"/>
        <v>5</v>
      </c>
      <c r="Q40" s="106">
        <f t="shared" si="1"/>
        <v>3</v>
      </c>
      <c r="R40" s="106">
        <f t="shared" si="1"/>
        <v>4</v>
      </c>
      <c r="S40" s="111">
        <f t="shared" si="1"/>
        <v>3</v>
      </c>
      <c r="V40" s="110" t="b">
        <f t="shared" si="8"/>
        <v>0</v>
      </c>
      <c r="W40" s="106" t="b">
        <f t="shared" si="2"/>
        <v>0</v>
      </c>
      <c r="X40" s="106" t="b">
        <f t="shared" si="2"/>
        <v>0</v>
      </c>
      <c r="Y40" s="106" t="b">
        <f t="shared" si="2"/>
        <v>0</v>
      </c>
      <c r="Z40" s="106" t="b">
        <f t="shared" si="2"/>
        <v>0</v>
      </c>
      <c r="AA40" s="106" t="b">
        <f t="shared" si="2"/>
        <v>0</v>
      </c>
      <c r="AB40" s="106" t="b">
        <f t="shared" si="2"/>
        <v>0</v>
      </c>
      <c r="AC40" s="106" t="b">
        <f t="shared" si="2"/>
        <v>0</v>
      </c>
      <c r="AD40" s="110" t="b">
        <f t="shared" si="9"/>
        <v>0</v>
      </c>
      <c r="AE40" s="106" t="b">
        <f t="shared" si="3"/>
        <v>0</v>
      </c>
      <c r="AF40" s="106" t="b">
        <f t="shared" si="3"/>
        <v>0</v>
      </c>
      <c r="AG40" s="106" t="b">
        <f t="shared" si="3"/>
        <v>0</v>
      </c>
      <c r="AH40" s="106" t="b">
        <f t="shared" si="3"/>
        <v>0</v>
      </c>
      <c r="AI40" s="106" t="b">
        <f t="shared" si="3"/>
        <v>0</v>
      </c>
      <c r="AJ40" s="106" t="b">
        <f t="shared" si="3"/>
        <v>0</v>
      </c>
      <c r="AK40" s="106" t="b">
        <f t="shared" si="3"/>
        <v>0</v>
      </c>
      <c r="AL40" s="158" t="b">
        <f t="shared" si="10"/>
        <v>0</v>
      </c>
      <c r="AM40" s="155" t="b">
        <f t="shared" si="4"/>
        <v>0</v>
      </c>
      <c r="AN40" s="155" t="b">
        <f t="shared" si="4"/>
        <v>0</v>
      </c>
      <c r="AO40" s="155" t="b">
        <f t="shared" si="4"/>
        <v>0</v>
      </c>
      <c r="AP40" s="155" t="b">
        <f t="shared" si="4"/>
        <v>0</v>
      </c>
      <c r="AQ40" s="155" t="b">
        <f t="shared" si="4"/>
        <v>0</v>
      </c>
      <c r="AR40" s="155" t="b">
        <f t="shared" si="4"/>
        <v>0</v>
      </c>
      <c r="AS40" s="155" t="b">
        <f t="shared" si="4"/>
        <v>0</v>
      </c>
      <c r="AT40" s="158">
        <f t="shared" si="11"/>
        <v>6</v>
      </c>
      <c r="AU40" s="155">
        <f t="shared" si="5"/>
        <v>5</v>
      </c>
      <c r="AV40" s="155">
        <f t="shared" si="5"/>
        <v>5</v>
      </c>
      <c r="AW40" s="155">
        <f t="shared" si="5"/>
        <v>6</v>
      </c>
      <c r="AX40" s="155">
        <f t="shared" si="5"/>
        <v>5</v>
      </c>
      <c r="AY40" s="155">
        <f t="shared" si="5"/>
        <v>3</v>
      </c>
      <c r="AZ40" s="155">
        <f t="shared" si="5"/>
        <v>4</v>
      </c>
      <c r="BA40" s="159">
        <f t="shared" si="5"/>
        <v>3</v>
      </c>
    </row>
    <row r="41" spans="1:53" ht="15" thickBot="1">
      <c r="A41" s="125" t="s">
        <v>131</v>
      </c>
      <c r="B41" s="126"/>
      <c r="C41" s="126">
        <f>V45</f>
        <v>4.333333333333333</v>
      </c>
      <c r="D41" s="126">
        <f t="shared" ref="D41:J41" si="20">W45</f>
        <v>4.666666666666667</v>
      </c>
      <c r="E41" s="126">
        <f t="shared" si="20"/>
        <v>3.6</v>
      </c>
      <c r="F41" s="126">
        <f t="shared" si="20"/>
        <v>4.8</v>
      </c>
      <c r="G41" s="126">
        <f t="shared" si="20"/>
        <v>3.3333333333333335</v>
      </c>
      <c r="H41" s="126">
        <f t="shared" si="20"/>
        <v>3.1666666666666665</v>
      </c>
      <c r="I41" s="126">
        <f t="shared" si="20"/>
        <v>5</v>
      </c>
      <c r="J41" s="126">
        <f t="shared" si="20"/>
        <v>5.2</v>
      </c>
      <c r="L41" s="112" t="b">
        <f t="shared" si="7"/>
        <v>0</v>
      </c>
      <c r="M41" s="113" t="b">
        <f t="shared" ref="M41" si="21">IF(AND($L24,D24)=TRUE,D24)</f>
        <v>0</v>
      </c>
      <c r="N41" s="113" t="b">
        <f t="shared" ref="N41" si="22">IF(AND($L24,E24)=TRUE,E24)</f>
        <v>0</v>
      </c>
      <c r="O41" s="113" t="b">
        <f t="shared" ref="O41" si="23">IF(AND($L24,F24)=TRUE,F24)</f>
        <v>0</v>
      </c>
      <c r="P41" s="113" t="b">
        <f t="shared" ref="P41" si="24">IF(AND($L24,G24)=TRUE,G24)</f>
        <v>0</v>
      </c>
      <c r="Q41" s="113" t="b">
        <f t="shared" ref="Q41" si="25">IF(AND($L24,H24)=TRUE,H24)</f>
        <v>0</v>
      </c>
      <c r="R41" s="113" t="b">
        <f t="shared" ref="R41" si="26">IF(AND($L24,I24)=TRUE,I24)</f>
        <v>0</v>
      </c>
      <c r="S41" s="114" t="b">
        <f t="shared" ref="S41" si="27">IF(AND($L24,J24)=TRUE,J24)</f>
        <v>0</v>
      </c>
      <c r="V41" s="112" t="b">
        <f t="shared" si="8"/>
        <v>0</v>
      </c>
      <c r="W41" s="113" t="b">
        <f t="shared" ref="W41" si="28">IF(AND($V24,D24)=TRUE,D24)</f>
        <v>0</v>
      </c>
      <c r="X41" s="113" t="b">
        <f t="shared" ref="X41" si="29">IF(AND($V24,E24)=TRUE,E24)</f>
        <v>0</v>
      </c>
      <c r="Y41" s="113" t="b">
        <f t="shared" ref="Y41" si="30">IF(AND($V24,F24)=TRUE,F24)</f>
        <v>0</v>
      </c>
      <c r="Z41" s="113" t="b">
        <f t="shared" ref="Z41" si="31">IF(AND($V24,G24)=TRUE,G24)</f>
        <v>0</v>
      </c>
      <c r="AA41" s="113" t="b">
        <f t="shared" ref="AA41" si="32">IF(AND($V24,H24)=TRUE,H24)</f>
        <v>0</v>
      </c>
      <c r="AB41" s="113" t="b">
        <f t="shared" ref="AB41" si="33">IF(AND($V24,I24)=TRUE,I24)</f>
        <v>0</v>
      </c>
      <c r="AC41" s="113" t="b">
        <f t="shared" ref="AC41" si="34">IF(AND($V24,J24)=TRUE,J24)</f>
        <v>0</v>
      </c>
      <c r="AD41" s="112" t="b">
        <f t="shared" si="9"/>
        <v>0</v>
      </c>
      <c r="AE41" s="113" t="b">
        <f t="shared" ref="AE41" si="35">IF(AND($AD24,D24)=TRUE,D24)</f>
        <v>0</v>
      </c>
      <c r="AF41" s="113" t="b">
        <f t="shared" ref="AF41" si="36">IF(AND($AD24,E24)=TRUE,E24)</f>
        <v>0</v>
      </c>
      <c r="AG41" s="113" t="b">
        <f t="shared" ref="AG41" si="37">IF(AND($AD24,F24)=TRUE,F24)</f>
        <v>0</v>
      </c>
      <c r="AH41" s="113" t="b">
        <f t="shared" ref="AH41" si="38">IF(AND($AD24,G24)=TRUE,G24)</f>
        <v>0</v>
      </c>
      <c r="AI41" s="113" t="b">
        <f t="shared" ref="AI41" si="39">IF(AND($AD24,H24)=TRUE,H24)</f>
        <v>0</v>
      </c>
      <c r="AJ41" s="113" t="b">
        <f t="shared" ref="AJ41" si="40">IF(AND($AD24,I24)=TRUE,I24)</f>
        <v>0</v>
      </c>
      <c r="AK41" s="113" t="b">
        <f t="shared" ref="AK41" si="41">IF(AND($AD24,J24)=TRUE,J24)</f>
        <v>0</v>
      </c>
      <c r="AL41" s="160" t="b">
        <f t="shared" si="10"/>
        <v>0</v>
      </c>
      <c r="AM41" s="161" t="b">
        <f t="shared" ref="AM41" si="42">IF(AND($AL24,D24)=TRUE,D24)</f>
        <v>0</v>
      </c>
      <c r="AN41" s="161" t="b">
        <f t="shared" ref="AN41" si="43">IF(AND($AL24,E24)=TRUE,E24)</f>
        <v>0</v>
      </c>
      <c r="AO41" s="161" t="b">
        <f t="shared" ref="AO41" si="44">IF(AND($AL24,F24)=TRUE,F24)</f>
        <v>0</v>
      </c>
      <c r="AP41" s="161" t="b">
        <f t="shared" ref="AP41" si="45">IF(AND($AL24,G24)=TRUE,G24)</f>
        <v>0</v>
      </c>
      <c r="AQ41" s="161" t="b">
        <f t="shared" ref="AQ41" si="46">IF(AND($AL24,H24)=TRUE,H24)</f>
        <v>0</v>
      </c>
      <c r="AR41" s="161" t="b">
        <f t="shared" ref="AR41" si="47">IF(AND($AL24,I24)=TRUE,I24)</f>
        <v>0</v>
      </c>
      <c r="AS41" s="161" t="b">
        <f t="shared" ref="AS41" si="48">IF(AND($AL24,J24)=TRUE,J24)</f>
        <v>0</v>
      </c>
      <c r="AT41" s="160">
        <f t="shared" si="11"/>
        <v>4</v>
      </c>
      <c r="AU41" s="161">
        <f t="shared" ref="AU41" si="49">IF(AND($AT24,D24)=TRUE,D24)</f>
        <v>4</v>
      </c>
      <c r="AV41" s="161">
        <f t="shared" ref="AV41" si="50">IF(AND($AT24,E24)=TRUE,E24)</f>
        <v>3</v>
      </c>
      <c r="AW41" s="161">
        <f t="shared" ref="AW41" si="51">IF(AND($AT24,F24)=TRUE,F24)</f>
        <v>5</v>
      </c>
      <c r="AX41" s="161">
        <f t="shared" ref="AX41" si="52">IF(AND($AT24,G24)=TRUE,G24)</f>
        <v>4</v>
      </c>
      <c r="AY41" s="161">
        <f t="shared" ref="AY41" si="53">IF(AND($AT24,H24)=TRUE,H24)</f>
        <v>3</v>
      </c>
      <c r="AZ41" s="161">
        <f t="shared" ref="AZ41" si="54">IF(AND($AT24,I24)=TRUE,I24)</f>
        <v>5</v>
      </c>
      <c r="BA41" s="162">
        <f t="shared" ref="BA41" si="55">IF(AND($AT24,J24)=TRUE,J24)</f>
        <v>6</v>
      </c>
    </row>
    <row r="42" spans="1:53" ht="15" thickBot="1">
      <c r="A42" s="125" t="s">
        <v>132</v>
      </c>
      <c r="B42" s="126"/>
      <c r="C42" s="126">
        <f>V46</f>
        <v>2.2666666666666657</v>
      </c>
      <c r="D42" s="126">
        <f t="shared" ref="D42:J42" si="56">W46</f>
        <v>3.8666666666666685</v>
      </c>
      <c r="E42" s="126">
        <f t="shared" si="56"/>
        <v>5.3000000000000007</v>
      </c>
      <c r="F42" s="126">
        <f t="shared" si="56"/>
        <v>1.6999999999999993</v>
      </c>
      <c r="G42" s="126">
        <f t="shared" si="56"/>
        <v>1.4666666666666657</v>
      </c>
      <c r="H42" s="126">
        <f t="shared" si="56"/>
        <v>2.5666666666666673</v>
      </c>
      <c r="I42" s="126">
        <f t="shared" si="56"/>
        <v>1.5</v>
      </c>
      <c r="J42" s="126">
        <f t="shared" si="56"/>
        <v>1.7000000000000028</v>
      </c>
      <c r="L42" s="129">
        <f>AVERAGE(L25:L41)</f>
        <v>5</v>
      </c>
      <c r="M42" s="129">
        <f t="shared" ref="M42:S42" si="57">AVERAGE(M25:M41)</f>
        <v>4.4285714285714288</v>
      </c>
      <c r="N42" s="129">
        <f t="shared" si="57"/>
        <v>4.2857142857142856</v>
      </c>
      <c r="O42" s="129">
        <f t="shared" si="57"/>
        <v>5.833333333333333</v>
      </c>
      <c r="P42" s="129">
        <f t="shared" si="57"/>
        <v>4.4285714285714288</v>
      </c>
      <c r="Q42" s="129">
        <f t="shared" si="57"/>
        <v>4.333333333333333</v>
      </c>
      <c r="R42" s="129">
        <f t="shared" si="57"/>
        <v>4.333333333333333</v>
      </c>
      <c r="S42" s="129">
        <f t="shared" si="57"/>
        <v>6.125</v>
      </c>
      <c r="V42" s="129">
        <f>AVERAGE(V25:V41)</f>
        <v>4.666666666666667</v>
      </c>
      <c r="W42" s="129">
        <f t="shared" ref="W42:AC42" si="58">AVERAGE(W25:W41)</f>
        <v>4.666666666666667</v>
      </c>
      <c r="X42" s="129">
        <f t="shared" si="58"/>
        <v>4.333333333333333</v>
      </c>
      <c r="Y42" s="129">
        <f t="shared" si="58"/>
        <v>5.333333333333333</v>
      </c>
      <c r="Z42" s="129">
        <f t="shared" si="58"/>
        <v>3.3333333333333335</v>
      </c>
      <c r="AA42" s="129">
        <f t="shared" si="58"/>
        <v>3.6666666666666665</v>
      </c>
      <c r="AB42" s="129">
        <f t="shared" si="58"/>
        <v>5.666666666666667</v>
      </c>
      <c r="AC42" s="129">
        <f t="shared" si="58"/>
        <v>4.333333333333333</v>
      </c>
      <c r="AD42" s="129">
        <f t="shared" ref="AD42" si="59">AVERAGE(AD25:AD41)</f>
        <v>4</v>
      </c>
      <c r="AE42" s="129">
        <f t="shared" ref="AE42" si="60">AVERAGE(AE25:AE41)</f>
        <v>4.666666666666667</v>
      </c>
      <c r="AF42" s="129">
        <f t="shared" ref="AF42" si="61">AVERAGE(AF25:AF41)</f>
        <v>2.5</v>
      </c>
      <c r="AG42" s="129">
        <f t="shared" ref="AG42" si="62">AVERAGE(AG25:AG41)</f>
        <v>4</v>
      </c>
      <c r="AH42" s="129">
        <f t="shared" ref="AH42" si="63">AVERAGE(AH25:AH41)</f>
        <v>3.3333333333333335</v>
      </c>
      <c r="AI42" s="129">
        <f t="shared" ref="AI42" si="64">AVERAGE(AI25:AI41)</f>
        <v>2.6666666666666665</v>
      </c>
      <c r="AJ42" s="129">
        <f t="shared" ref="AJ42" si="65">AVERAGE(AJ25:AJ41)</f>
        <v>4</v>
      </c>
      <c r="AK42" s="129">
        <f t="shared" ref="AK42" si="66">AVERAGE(AK25:AK41)</f>
        <v>6.5</v>
      </c>
      <c r="AL42" s="164">
        <f t="shared" ref="AL42" si="67">AVERAGE(AL25:AL41)</f>
        <v>5</v>
      </c>
      <c r="AM42" s="164">
        <f t="shared" ref="AM42" si="68">AVERAGE(AM25:AM41)</f>
        <v>5</v>
      </c>
      <c r="AN42" s="164">
        <f t="shared" ref="AN42" si="69">AVERAGE(AN25:AN41)</f>
        <v>4.1428571428571432</v>
      </c>
      <c r="AO42" s="164">
        <f t="shared" ref="AO42" si="70">AVERAGE(AO25:AO41)</f>
        <v>5.5714285714285712</v>
      </c>
      <c r="AP42" s="164">
        <f t="shared" ref="AP42" si="71">AVERAGE(AP25:AP41)</f>
        <v>3.5714285714285716</v>
      </c>
      <c r="AQ42" s="164">
        <f t="shared" ref="AQ42" si="72">AVERAGE(AQ25:AQ41)</f>
        <v>4.4285714285714288</v>
      </c>
      <c r="AR42" s="164">
        <f t="shared" ref="AR42" si="73">AVERAGE(AR25:AR41)</f>
        <v>4.5</v>
      </c>
      <c r="AS42" s="164">
        <f t="shared" ref="AS42" si="74">AVERAGE(AS25:AS41)</f>
        <v>5.7142857142857144</v>
      </c>
      <c r="AT42" s="164">
        <f t="shared" ref="AT42" si="75">AVERAGE(AT25:AT41)</f>
        <v>4.9000000000000004</v>
      </c>
      <c r="AU42" s="164">
        <f t="shared" ref="AU42" si="76">AVERAGE(AU25:AU41)</f>
        <v>4.1111111111111107</v>
      </c>
      <c r="AV42" s="164">
        <f t="shared" ref="AV42" si="77">AVERAGE(AV25:AV41)</f>
        <v>4</v>
      </c>
      <c r="AW42" s="164">
        <f t="shared" ref="AW42" si="78">AVERAGE(AW25:AW41)</f>
        <v>5.125</v>
      </c>
      <c r="AX42" s="164">
        <f t="shared" ref="AX42" si="79">AVERAGE(AX25:AX41)</f>
        <v>3.875</v>
      </c>
      <c r="AY42" s="164">
        <f t="shared" ref="AY42" si="80">AVERAGE(AY25:AY41)</f>
        <v>3.2857142857142856</v>
      </c>
      <c r="AZ42" s="164">
        <f t="shared" ref="AZ42" si="81">AVERAGE(AZ25:AZ41)</f>
        <v>4.75</v>
      </c>
      <c r="BA42" s="164">
        <f t="shared" ref="BA42" si="82">AVERAGE(BA25:BA41)</f>
        <v>5.625</v>
      </c>
    </row>
    <row r="43" spans="1:53" ht="15" thickBot="1">
      <c r="A43" s="125" t="s">
        <v>109</v>
      </c>
      <c r="B43" s="126"/>
      <c r="C43" s="126">
        <f>C41/7</f>
        <v>0.61904761904761896</v>
      </c>
      <c r="D43" s="126">
        <f t="shared" ref="D43:J43" si="83">D41/7</f>
        <v>0.66666666666666674</v>
      </c>
      <c r="E43" s="126">
        <f t="shared" si="83"/>
        <v>0.51428571428571435</v>
      </c>
      <c r="F43" s="126">
        <f t="shared" si="83"/>
        <v>0.68571428571428572</v>
      </c>
      <c r="G43" s="126">
        <f t="shared" si="83"/>
        <v>0.47619047619047622</v>
      </c>
      <c r="H43" s="126">
        <f t="shared" si="83"/>
        <v>0.45238095238095238</v>
      </c>
      <c r="I43" s="126">
        <f t="shared" si="83"/>
        <v>0.7142857142857143</v>
      </c>
      <c r="J43" s="126">
        <f t="shared" si="83"/>
        <v>0.74285714285714288</v>
      </c>
      <c r="L43" s="129">
        <f>STDEV(L25:L41)</f>
        <v>1.5118578920369088</v>
      </c>
      <c r="M43" s="129">
        <f t="shared" ref="M43:S43" si="84">STDEV(M25:M41)</f>
        <v>0.78679579246944398</v>
      </c>
      <c r="N43" s="129">
        <f t="shared" si="84"/>
        <v>1.3801311186847076</v>
      </c>
      <c r="O43" s="129">
        <f t="shared" si="84"/>
        <v>0.40824829046386535</v>
      </c>
      <c r="P43" s="129">
        <f t="shared" si="84"/>
        <v>1.6183471874253745</v>
      </c>
      <c r="Q43" s="129">
        <f t="shared" si="84"/>
        <v>1.9663841605003498</v>
      </c>
      <c r="R43" s="129">
        <f t="shared" si="84"/>
        <v>1.3662601021279461</v>
      </c>
      <c r="S43" s="129">
        <f t="shared" si="84"/>
        <v>1.3562026818605375</v>
      </c>
      <c r="V43" s="129">
        <f>STDEV(V25:V41)</f>
        <v>1.5275252316519474</v>
      </c>
      <c r="W43" s="129">
        <f t="shared" ref="W43:AC43" si="85">STDEV(W25:W41)</f>
        <v>2.3094010767585034</v>
      </c>
      <c r="X43" s="129">
        <f t="shared" si="85"/>
        <v>2.8867513459481287</v>
      </c>
      <c r="Y43" s="129">
        <f t="shared" si="85"/>
        <v>1.1547005383792526</v>
      </c>
      <c r="Z43" s="129">
        <f t="shared" si="85"/>
        <v>1.154700538379251</v>
      </c>
      <c r="AA43" s="129">
        <f t="shared" si="85"/>
        <v>2.3094010767585029</v>
      </c>
      <c r="AB43" s="129">
        <f t="shared" si="85"/>
        <v>0.57735026918962784</v>
      </c>
      <c r="AC43" s="129">
        <f t="shared" si="85"/>
        <v>0.57735026918962473</v>
      </c>
      <c r="AD43" s="129">
        <f t="shared" ref="AD43:AK43" si="86">STDEV(AD25:AD41)</f>
        <v>1.7320508075688772</v>
      </c>
      <c r="AE43" s="129">
        <f t="shared" si="86"/>
        <v>2.0816659994661335</v>
      </c>
      <c r="AF43" s="129">
        <f t="shared" si="86"/>
        <v>0.70710678118654757</v>
      </c>
      <c r="AG43" s="129">
        <f t="shared" si="86"/>
        <v>1.4142135623730951</v>
      </c>
      <c r="AH43" s="129">
        <f t="shared" si="86"/>
        <v>1.5275252316519463</v>
      </c>
      <c r="AI43" s="129">
        <f t="shared" si="86"/>
        <v>0.57735026918962629</v>
      </c>
      <c r="AJ43" s="129">
        <f t="shared" si="86"/>
        <v>1.4142135623730951</v>
      </c>
      <c r="AK43" s="129">
        <f t="shared" si="86"/>
        <v>0.70710678118654757</v>
      </c>
      <c r="AL43" s="164">
        <f t="shared" ref="AL43:AS43" si="87">STDEV(AL25:AL41)</f>
        <v>0.57735026918962573</v>
      </c>
      <c r="AM43" s="164">
        <f t="shared" si="87"/>
        <v>1.2909944487358056</v>
      </c>
      <c r="AN43" s="164">
        <f t="shared" si="87"/>
        <v>1.4638501094228</v>
      </c>
      <c r="AO43" s="164">
        <f t="shared" si="87"/>
        <v>0.53452248382485001</v>
      </c>
      <c r="AP43" s="164">
        <f t="shared" si="87"/>
        <v>1.7182493859684487</v>
      </c>
      <c r="AQ43" s="164">
        <f t="shared" si="87"/>
        <v>1.8126539343499317</v>
      </c>
      <c r="AR43" s="164">
        <f t="shared" si="87"/>
        <v>1.3784048752090221</v>
      </c>
      <c r="AS43" s="164">
        <f t="shared" si="87"/>
        <v>0.95118973121134076</v>
      </c>
      <c r="AT43" s="164">
        <f t="shared" ref="AT43:BA43" si="88">STDEV(AT25:AT41)</f>
        <v>1.6633299933166201</v>
      </c>
      <c r="AU43" s="164">
        <f t="shared" si="88"/>
        <v>1.2692955176439846</v>
      </c>
      <c r="AV43" s="164">
        <f t="shared" si="88"/>
        <v>1.8708286933869707</v>
      </c>
      <c r="AW43" s="164">
        <f t="shared" si="88"/>
        <v>1.1259916264596033</v>
      </c>
      <c r="AX43" s="164">
        <f t="shared" si="88"/>
        <v>1.1259916264596033</v>
      </c>
      <c r="AY43" s="164">
        <f t="shared" si="88"/>
        <v>1.7043362064926935</v>
      </c>
      <c r="AZ43" s="164">
        <f t="shared" si="88"/>
        <v>1.0350983390135313</v>
      </c>
      <c r="BA43" s="164">
        <f t="shared" si="88"/>
        <v>1.5059406173077154</v>
      </c>
    </row>
    <row r="44" spans="1:53" ht="15" thickBot="1">
      <c r="A44" s="125" t="s">
        <v>158</v>
      </c>
      <c r="B44" s="126"/>
      <c r="C44" s="126">
        <f>C43*C$2</f>
        <v>7.738095238095237E-2</v>
      </c>
      <c r="D44" s="126">
        <f>D43*D$2</f>
        <v>2.777777777777778E-2</v>
      </c>
      <c r="E44" s="126">
        <f>E43*E$2</f>
        <v>0.10714285714285718</v>
      </c>
      <c r="F44" s="126">
        <f t="shared" ref="F44:J44" si="89">F43*F$2</f>
        <v>0.11428571428571428</v>
      </c>
      <c r="G44" s="126">
        <f t="shared" si="89"/>
        <v>9.9206349206349229E-2</v>
      </c>
      <c r="H44" s="126">
        <f t="shared" si="89"/>
        <v>3.7698412698412696E-2</v>
      </c>
      <c r="I44" s="126">
        <f t="shared" si="89"/>
        <v>0.11904761904761904</v>
      </c>
      <c r="J44" s="126">
        <f t="shared" si="89"/>
        <v>6.1904761904761907E-2</v>
      </c>
      <c r="K44" s="126">
        <f>SUM(C44:J44)</f>
        <v>0.64444444444444449</v>
      </c>
    </row>
    <row r="45" spans="1:53" ht="15" thickBot="1">
      <c r="A45" s="125" t="s">
        <v>193</v>
      </c>
      <c r="B45" s="126"/>
      <c r="C45" s="126">
        <f>C43*C$3</f>
        <v>7.3949857940541153E-2</v>
      </c>
      <c r="D45" s="126">
        <f t="shared" ref="D45:J45" si="90">D43*D$3</f>
        <v>6.7380638684986519E-2</v>
      </c>
      <c r="E45" s="126">
        <f t="shared" si="90"/>
        <v>9.831975477938211E-2</v>
      </c>
      <c r="F45" s="126">
        <f t="shared" si="90"/>
        <v>6.4970880051625393E-2</v>
      </c>
      <c r="G45" s="126">
        <f t="shared" si="90"/>
        <v>8.1894813261272889E-2</v>
      </c>
      <c r="H45" s="126">
        <f t="shared" si="90"/>
        <v>4.6877369524885047E-2</v>
      </c>
      <c r="I45" s="126">
        <f t="shared" si="90"/>
        <v>8.9663829958861005E-2</v>
      </c>
      <c r="J45" s="126">
        <f t="shared" si="90"/>
        <v>6.8649619531607114E-2</v>
      </c>
      <c r="K45" s="126">
        <f>SUM(C45:J45)</f>
        <v>0.59170676373316111</v>
      </c>
      <c r="T45" s="132" t="s">
        <v>194</v>
      </c>
      <c r="U45" s="132"/>
      <c r="V45" s="133">
        <f>AVERAGE(V25:V41,AD25:AD41)</f>
        <v>4.333333333333333</v>
      </c>
      <c r="W45" s="133">
        <f t="shared" ref="W45:AC45" si="91">AVERAGE(W25:W41,AE25:AE41)</f>
        <v>4.666666666666667</v>
      </c>
      <c r="X45" s="133">
        <f t="shared" si="91"/>
        <v>3.6</v>
      </c>
      <c r="Y45" s="133">
        <f t="shared" si="91"/>
        <v>4.8</v>
      </c>
      <c r="Z45" s="133">
        <f t="shared" si="91"/>
        <v>3.3333333333333335</v>
      </c>
      <c r="AA45" s="133">
        <f t="shared" si="91"/>
        <v>3.1666666666666665</v>
      </c>
      <c r="AB45" s="133">
        <f t="shared" si="91"/>
        <v>5</v>
      </c>
      <c r="AC45" s="133">
        <f t="shared" si="91"/>
        <v>5.2</v>
      </c>
    </row>
    <row r="46" spans="1:53" ht="15" thickBot="1">
      <c r="A46" s="22" t="s">
        <v>110</v>
      </c>
      <c r="B46" s="3"/>
      <c r="C46" s="3">
        <f>K44</f>
        <v>0.64444444444444449</v>
      </c>
      <c r="T46" s="132" t="s">
        <v>195</v>
      </c>
      <c r="U46" s="132"/>
      <c r="V46" s="133">
        <f>VAR(V25:V41,AD25:AD41)</f>
        <v>2.2666666666666657</v>
      </c>
      <c r="W46" s="133">
        <f t="shared" ref="W46:AC46" si="92">VAR(W25:W41,AE25:AE41)</f>
        <v>3.8666666666666685</v>
      </c>
      <c r="X46" s="133">
        <f t="shared" si="92"/>
        <v>5.3000000000000007</v>
      </c>
      <c r="Y46" s="133">
        <f t="shared" si="92"/>
        <v>1.6999999999999993</v>
      </c>
      <c r="Z46" s="133">
        <f t="shared" si="92"/>
        <v>1.4666666666666657</v>
      </c>
      <c r="AA46" s="133">
        <f t="shared" si="92"/>
        <v>2.5666666666666673</v>
      </c>
      <c r="AB46" s="133">
        <f t="shared" si="92"/>
        <v>1.5</v>
      </c>
      <c r="AC46" s="133">
        <f t="shared" si="92"/>
        <v>1.7000000000000028</v>
      </c>
    </row>
    <row r="47" spans="1:53">
      <c r="A47" s="87" t="s">
        <v>135</v>
      </c>
      <c r="B47" s="88"/>
      <c r="C47" s="88">
        <f>K45</f>
        <v>0.59170676373316111</v>
      </c>
    </row>
    <row r="48" spans="1:53">
      <c r="A48" s="149" t="s">
        <v>198</v>
      </c>
    </row>
    <row r="49" spans="1:46">
      <c r="A49" s="150" t="s">
        <v>131</v>
      </c>
      <c r="B49" s="151"/>
      <c r="C49" s="151">
        <f>AL42</f>
        <v>5</v>
      </c>
      <c r="D49" s="151">
        <f t="shared" ref="D49:J49" si="93">AM42</f>
        <v>5</v>
      </c>
      <c r="E49" s="151">
        <f t="shared" si="93"/>
        <v>4.1428571428571432</v>
      </c>
      <c r="F49" s="151">
        <f t="shared" si="93"/>
        <v>5.5714285714285712</v>
      </c>
      <c r="G49" s="151">
        <f t="shared" si="93"/>
        <v>3.5714285714285716</v>
      </c>
      <c r="H49" s="151">
        <f t="shared" si="93"/>
        <v>4.4285714285714288</v>
      </c>
      <c r="I49" s="151">
        <f t="shared" si="93"/>
        <v>4.5</v>
      </c>
      <c r="J49" s="151">
        <f t="shared" si="93"/>
        <v>5.7142857142857144</v>
      </c>
    </row>
    <row r="50" spans="1:46">
      <c r="A50" s="150" t="s">
        <v>132</v>
      </c>
      <c r="B50" s="151"/>
      <c r="C50" s="151">
        <f>AL355</f>
        <v>0</v>
      </c>
      <c r="D50" s="151">
        <f t="shared" ref="D50:J50" si="94">AM355</f>
        <v>0</v>
      </c>
      <c r="E50" s="151">
        <f t="shared" si="94"/>
        <v>0</v>
      </c>
      <c r="F50" s="151">
        <f t="shared" si="94"/>
        <v>0</v>
      </c>
      <c r="G50" s="151">
        <f t="shared" si="94"/>
        <v>0</v>
      </c>
      <c r="H50" s="151">
        <f t="shared" si="94"/>
        <v>0</v>
      </c>
      <c r="I50" s="151">
        <f t="shared" si="94"/>
        <v>0</v>
      </c>
      <c r="J50" s="151">
        <f t="shared" si="94"/>
        <v>0</v>
      </c>
    </row>
    <row r="51" spans="1:46">
      <c r="A51" s="150" t="s">
        <v>109</v>
      </c>
      <c r="B51" s="151"/>
      <c r="C51" s="151">
        <f>C49/7</f>
        <v>0.7142857142857143</v>
      </c>
      <c r="D51" s="151">
        <f t="shared" ref="D51:J51" si="95">D49/7</f>
        <v>0.7142857142857143</v>
      </c>
      <c r="E51" s="151">
        <f t="shared" si="95"/>
        <v>0.59183673469387765</v>
      </c>
      <c r="F51" s="151">
        <f t="shared" si="95"/>
        <v>0.79591836734693877</v>
      </c>
      <c r="G51" s="151">
        <f t="shared" si="95"/>
        <v>0.51020408163265307</v>
      </c>
      <c r="H51" s="151">
        <f t="shared" si="95"/>
        <v>0.63265306122448983</v>
      </c>
      <c r="I51" s="151">
        <f t="shared" si="95"/>
        <v>0.6428571428571429</v>
      </c>
      <c r="J51" s="151">
        <f t="shared" si="95"/>
        <v>0.81632653061224492</v>
      </c>
    </row>
    <row r="52" spans="1:46">
      <c r="A52" s="150" t="s">
        <v>158</v>
      </c>
      <c r="B52" s="151"/>
      <c r="C52" s="151">
        <f t="shared" ref="C52:J52" si="96">C51*D$2</f>
        <v>2.976190476190476E-2</v>
      </c>
      <c r="D52" s="151">
        <f t="shared" si="96"/>
        <v>0.14880952380952384</v>
      </c>
      <c r="E52" s="151">
        <f t="shared" si="96"/>
        <v>9.8639455782312938E-2</v>
      </c>
      <c r="F52" s="151">
        <f t="shared" si="96"/>
        <v>0.16581632653061226</v>
      </c>
      <c r="G52" s="151">
        <f t="shared" si="96"/>
        <v>4.2517006802721087E-2</v>
      </c>
      <c r="H52" s="151">
        <f t="shared" si="96"/>
        <v>0.10544217687074831</v>
      </c>
      <c r="I52" s="151">
        <f t="shared" si="96"/>
        <v>5.3571428571428575E-2</v>
      </c>
      <c r="J52" s="151">
        <f t="shared" si="96"/>
        <v>0</v>
      </c>
      <c r="K52" s="151">
        <f>SUM(C52:J52)</f>
        <v>0.64455782312925181</v>
      </c>
    </row>
    <row r="53" spans="1:46">
      <c r="A53" s="150" t="s">
        <v>193</v>
      </c>
      <c r="B53" s="151"/>
      <c r="C53" s="151">
        <f t="shared" ref="C53:J53" si="97">C51*D$3</f>
        <v>7.2193541448199838E-2</v>
      </c>
      <c r="D53" s="151">
        <f t="shared" si="97"/>
        <v>0.13655521497136403</v>
      </c>
      <c r="E53" s="151">
        <f t="shared" si="97"/>
        <v>5.6076057187414784E-2</v>
      </c>
      <c r="F53" s="151">
        <f t="shared" si="97"/>
        <v>0.13688133073669898</v>
      </c>
      <c r="G53" s="151">
        <f t="shared" si="97"/>
        <v>5.2869213749870352E-2</v>
      </c>
      <c r="H53" s="151">
        <f t="shared" si="97"/>
        <v>7.9416535106419758E-2</v>
      </c>
      <c r="I53" s="151">
        <f t="shared" si="97"/>
        <v>5.9408324594660007E-2</v>
      </c>
      <c r="J53" s="151">
        <f t="shared" si="97"/>
        <v>0</v>
      </c>
      <c r="K53" s="151">
        <f>SUM(C53:J53)</f>
        <v>0.5934002177946277</v>
      </c>
    </row>
    <row r="54" spans="1:46">
      <c r="A54" s="22" t="s">
        <v>110</v>
      </c>
      <c r="B54" s="3"/>
      <c r="C54" s="3">
        <f>K52</f>
        <v>0.64455782312925181</v>
      </c>
    </row>
    <row r="55" spans="1:46">
      <c r="A55" s="87" t="s">
        <v>135</v>
      </c>
      <c r="B55" s="88"/>
      <c r="C55" s="88">
        <f>K53</f>
        <v>0.5934002177946277</v>
      </c>
    </row>
    <row r="56" spans="1:46">
      <c r="A56" s="149" t="s">
        <v>250</v>
      </c>
    </row>
    <row r="57" spans="1:46">
      <c r="A57" s="150" t="s">
        <v>131</v>
      </c>
      <c r="B57" s="151"/>
      <c r="C57" s="151">
        <f>AT42</f>
        <v>4.9000000000000004</v>
      </c>
      <c r="D57" s="151">
        <f t="shared" ref="D57:J57" si="98">AU42</f>
        <v>4.1111111111111107</v>
      </c>
      <c r="E57" s="151">
        <f t="shared" si="98"/>
        <v>4</v>
      </c>
      <c r="F57" s="151">
        <f t="shared" si="98"/>
        <v>5.125</v>
      </c>
      <c r="G57" s="151">
        <f t="shared" si="98"/>
        <v>3.875</v>
      </c>
      <c r="H57" s="151">
        <f t="shared" si="98"/>
        <v>3.2857142857142856</v>
      </c>
      <c r="I57" s="151">
        <f t="shared" si="98"/>
        <v>4.75</v>
      </c>
      <c r="J57" s="151">
        <f t="shared" si="98"/>
        <v>5.625</v>
      </c>
    </row>
    <row r="58" spans="1:46">
      <c r="A58" s="150" t="s">
        <v>132</v>
      </c>
      <c r="B58" s="151"/>
      <c r="C58" s="151">
        <f>AT43</f>
        <v>1.6633299933166201</v>
      </c>
      <c r="D58" s="151">
        <f t="shared" ref="D58:J58" si="99">AU43</f>
        <v>1.2692955176439846</v>
      </c>
      <c r="E58" s="151">
        <f t="shared" si="99"/>
        <v>1.8708286933869707</v>
      </c>
      <c r="F58" s="151">
        <f t="shared" si="99"/>
        <v>1.1259916264596033</v>
      </c>
      <c r="G58" s="151">
        <f t="shared" si="99"/>
        <v>1.1259916264596033</v>
      </c>
      <c r="H58" s="151">
        <f t="shared" si="99"/>
        <v>1.7043362064926935</v>
      </c>
      <c r="I58" s="151">
        <f t="shared" si="99"/>
        <v>1.0350983390135313</v>
      </c>
      <c r="J58" s="151">
        <f t="shared" si="99"/>
        <v>1.5059406173077154</v>
      </c>
    </row>
    <row r="59" spans="1:46">
      <c r="A59" s="150" t="s">
        <v>109</v>
      </c>
      <c r="B59" s="151"/>
      <c r="C59" s="151">
        <f>C57/7</f>
        <v>0.70000000000000007</v>
      </c>
      <c r="D59" s="151">
        <f t="shared" ref="D59:J59" si="100">D57/7</f>
        <v>0.58730158730158721</v>
      </c>
      <c r="E59" s="151">
        <f t="shared" si="100"/>
        <v>0.5714285714285714</v>
      </c>
      <c r="F59" s="151">
        <f t="shared" si="100"/>
        <v>0.7321428571428571</v>
      </c>
      <c r="G59" s="151">
        <f t="shared" si="100"/>
        <v>0.5535714285714286</v>
      </c>
      <c r="H59" s="151">
        <f t="shared" si="100"/>
        <v>0.46938775510204078</v>
      </c>
      <c r="I59" s="151">
        <f t="shared" si="100"/>
        <v>0.6785714285714286</v>
      </c>
      <c r="J59" s="151">
        <f t="shared" si="100"/>
        <v>0.8035714285714286</v>
      </c>
    </row>
    <row r="60" spans="1:46">
      <c r="A60" s="150" t="s">
        <v>158</v>
      </c>
      <c r="B60" s="151"/>
      <c r="C60" s="151">
        <f t="shared" ref="C60:J60" si="101">C59*D$2</f>
        <v>2.9166666666666667E-2</v>
      </c>
      <c r="D60" s="151">
        <f t="shared" si="101"/>
        <v>0.12235449735449735</v>
      </c>
      <c r="E60" s="151">
        <f t="shared" si="101"/>
        <v>9.5238095238095233E-2</v>
      </c>
      <c r="F60" s="151">
        <f t="shared" si="101"/>
        <v>0.15252976190476192</v>
      </c>
      <c r="G60" s="151">
        <f t="shared" si="101"/>
        <v>4.6130952380952384E-2</v>
      </c>
      <c r="H60" s="151">
        <f t="shared" si="101"/>
        <v>7.8231292517006792E-2</v>
      </c>
      <c r="I60" s="151">
        <f t="shared" si="101"/>
        <v>5.6547619047619048E-2</v>
      </c>
      <c r="J60" s="151">
        <f t="shared" si="101"/>
        <v>0</v>
      </c>
      <c r="K60" s="151">
        <f>SUM(C60:J60)</f>
        <v>0.58019888510959949</v>
      </c>
    </row>
    <row r="61" spans="1:46">
      <c r="A61" s="150" t="s">
        <v>193</v>
      </c>
      <c r="B61" s="151"/>
      <c r="C61" s="151">
        <f t="shared" ref="C61:J61" si="102">C59*D$3</f>
        <v>7.0749670619235844E-2</v>
      </c>
      <c r="D61" s="151">
        <f t="shared" si="102"/>
        <v>0.11227873230978819</v>
      </c>
      <c r="E61" s="151">
        <f t="shared" si="102"/>
        <v>5.4142400043021156E-2</v>
      </c>
      <c r="F61" s="151">
        <f t="shared" si="102"/>
        <v>0.12591327538920705</v>
      </c>
      <c r="G61" s="151">
        <f t="shared" si="102"/>
        <v>5.7363096918609337E-2</v>
      </c>
      <c r="H61" s="151">
        <f t="shared" si="102"/>
        <v>5.892194540153723E-2</v>
      </c>
      <c r="I61" s="151">
        <f t="shared" si="102"/>
        <v>6.2708787072141114E-2</v>
      </c>
      <c r="J61" s="151">
        <f t="shared" si="102"/>
        <v>0</v>
      </c>
      <c r="K61" s="151">
        <f>SUM(C61:J61)</f>
        <v>0.54207790775353992</v>
      </c>
    </row>
    <row r="62" spans="1:46">
      <c r="A62" s="22" t="s">
        <v>110</v>
      </c>
      <c r="B62" s="3"/>
      <c r="C62" s="3">
        <f>K60</f>
        <v>0.58019888510959949</v>
      </c>
      <c r="L62" s="1"/>
      <c r="M62" s="1"/>
      <c r="N62" s="1"/>
      <c r="O62" s="1"/>
      <c r="P62" s="1"/>
      <c r="Q62" s="1"/>
    </row>
    <row r="63" spans="1:46" ht="59.25" customHeight="1">
      <c r="A63" s="87" t="s">
        <v>135</v>
      </c>
      <c r="B63" s="88"/>
      <c r="C63" s="88">
        <f>K61</f>
        <v>0.54207790775353992</v>
      </c>
      <c r="L63" s="9" t="s">
        <v>97</v>
      </c>
      <c r="T63" s="9" t="s">
        <v>98</v>
      </c>
      <c r="U63" s="10" t="s">
        <v>99</v>
      </c>
      <c r="V63" s="9" t="s">
        <v>100</v>
      </c>
      <c r="AD63" s="9" t="s">
        <v>101</v>
      </c>
      <c r="AL63" t="s">
        <v>112</v>
      </c>
      <c r="AT63" t="s">
        <v>197</v>
      </c>
    </row>
    <row r="64" spans="1:46">
      <c r="A64" s="4"/>
      <c r="C64" s="23">
        <v>5</v>
      </c>
      <c r="D64" s="24">
        <v>5</v>
      </c>
      <c r="E64" s="24">
        <v>5</v>
      </c>
      <c r="F64" s="24">
        <v>5</v>
      </c>
      <c r="G64" s="24">
        <v>4</v>
      </c>
      <c r="H64" s="24">
        <v>2</v>
      </c>
      <c r="I64" s="24">
        <v>5</v>
      </c>
      <c r="J64" s="25">
        <v>6</v>
      </c>
      <c r="L64" s="19">
        <v>1</v>
      </c>
      <c r="T64" s="19"/>
      <c r="U64" s="19"/>
      <c r="V64" s="19">
        <v>0</v>
      </c>
      <c r="AD64" s="19">
        <v>0</v>
      </c>
      <c r="AL64" s="19">
        <v>1</v>
      </c>
      <c r="AT64">
        <v>0</v>
      </c>
    </row>
    <row r="65" spans="1:53" s="15" customFormat="1">
      <c r="A65" s="4"/>
      <c r="B65"/>
      <c r="C65" s="16">
        <v>3</v>
      </c>
      <c r="D65" s="17">
        <v>4</v>
      </c>
      <c r="E65" s="17">
        <v>5</v>
      </c>
      <c r="F65" s="17">
        <v>5</v>
      </c>
      <c r="G65" s="17" t="s">
        <v>105</v>
      </c>
      <c r="H65" s="17" t="s">
        <v>119</v>
      </c>
      <c r="I65" s="17" t="s">
        <v>105</v>
      </c>
      <c r="J65" s="18" t="s">
        <v>120</v>
      </c>
      <c r="K65"/>
      <c r="L65" s="19">
        <v>0</v>
      </c>
      <c r="T65" s="19"/>
      <c r="U65" s="19" t="s">
        <v>104</v>
      </c>
      <c r="V65" s="19">
        <v>0</v>
      </c>
      <c r="Z65"/>
      <c r="AD65" s="19">
        <v>0</v>
      </c>
      <c r="AL65" s="19">
        <v>1</v>
      </c>
      <c r="AT65" s="15">
        <v>0</v>
      </c>
    </row>
    <row r="66" spans="1:53">
      <c r="A66" s="4"/>
      <c r="C66" s="16" t="s">
        <v>106</v>
      </c>
      <c r="D66" s="17">
        <v>4</v>
      </c>
      <c r="E66" s="17">
        <v>2</v>
      </c>
      <c r="F66" s="17" t="s">
        <v>105</v>
      </c>
      <c r="G66" s="17">
        <v>6</v>
      </c>
      <c r="H66" s="17">
        <v>4</v>
      </c>
      <c r="I66" s="17" t="s">
        <v>105</v>
      </c>
      <c r="J66" s="18">
        <v>7</v>
      </c>
      <c r="L66" s="19">
        <v>1</v>
      </c>
      <c r="T66" s="19" t="s">
        <v>104</v>
      </c>
      <c r="U66" s="19"/>
      <c r="V66" s="19">
        <v>0</v>
      </c>
      <c r="AD66" s="19">
        <v>0</v>
      </c>
      <c r="AL66" s="19">
        <v>1</v>
      </c>
      <c r="AT66">
        <v>0</v>
      </c>
    </row>
    <row r="67" spans="1:53">
      <c r="A67" s="4"/>
      <c r="C67" s="16" t="s">
        <v>106</v>
      </c>
      <c r="D67" s="17" t="s">
        <v>106</v>
      </c>
      <c r="E67" s="17" t="s">
        <v>105</v>
      </c>
      <c r="F67" s="17" t="s">
        <v>106</v>
      </c>
      <c r="G67" s="17" t="s">
        <v>105</v>
      </c>
      <c r="H67" s="17" t="s">
        <v>119</v>
      </c>
      <c r="I67" s="17">
        <v>7</v>
      </c>
      <c r="J67" s="18">
        <v>7</v>
      </c>
      <c r="L67" s="19">
        <v>1</v>
      </c>
      <c r="T67" s="19" t="s">
        <v>104</v>
      </c>
      <c r="U67" s="19" t="s">
        <v>104</v>
      </c>
      <c r="V67" s="19">
        <v>0</v>
      </c>
      <c r="AD67" s="19">
        <v>0</v>
      </c>
      <c r="AL67" s="19">
        <v>1</v>
      </c>
      <c r="AT67">
        <v>0</v>
      </c>
    </row>
    <row r="68" spans="1:53">
      <c r="A68" s="4"/>
      <c r="B68" s="15"/>
      <c r="C68" s="16">
        <v>7</v>
      </c>
      <c r="D68" s="17">
        <v>4</v>
      </c>
      <c r="E68" s="17">
        <v>4</v>
      </c>
      <c r="F68" s="17">
        <v>4</v>
      </c>
      <c r="G68" s="17">
        <v>4</v>
      </c>
      <c r="H68" s="17">
        <v>5</v>
      </c>
      <c r="I68" s="17">
        <v>4</v>
      </c>
      <c r="J68" s="18">
        <v>5</v>
      </c>
      <c r="L68" s="19">
        <v>0</v>
      </c>
      <c r="T68" s="19"/>
      <c r="U68" s="19"/>
      <c r="V68" s="19">
        <v>1</v>
      </c>
      <c r="AD68" s="19">
        <v>0</v>
      </c>
      <c r="AL68" s="19">
        <v>0</v>
      </c>
      <c r="AT68">
        <v>1</v>
      </c>
    </row>
    <row r="69" spans="1:53">
      <c r="A69" s="4"/>
      <c r="B69" s="15"/>
      <c r="C69" s="16">
        <v>4</v>
      </c>
      <c r="D69" s="17">
        <v>5</v>
      </c>
      <c r="E69" s="17">
        <v>4</v>
      </c>
      <c r="F69" s="17">
        <v>6</v>
      </c>
      <c r="G69" s="17">
        <v>5</v>
      </c>
      <c r="H69" s="17">
        <v>6</v>
      </c>
      <c r="I69" s="17" t="s">
        <v>106</v>
      </c>
      <c r="J69" s="18">
        <v>6</v>
      </c>
      <c r="L69" s="19">
        <v>1</v>
      </c>
      <c r="T69" s="19" t="s">
        <v>104</v>
      </c>
      <c r="U69" s="19"/>
      <c r="V69" s="19">
        <v>0</v>
      </c>
      <c r="AD69" s="19">
        <v>0</v>
      </c>
      <c r="AL69" s="19">
        <v>0</v>
      </c>
      <c r="AT69">
        <v>1</v>
      </c>
    </row>
    <row r="70" spans="1:53">
      <c r="A70" s="4"/>
      <c r="B70" s="15"/>
      <c r="C70" s="16">
        <v>3</v>
      </c>
      <c r="D70" s="17">
        <v>5</v>
      </c>
      <c r="E70" s="17">
        <v>4</v>
      </c>
      <c r="F70" s="17">
        <v>3</v>
      </c>
      <c r="G70" s="17">
        <v>3</v>
      </c>
      <c r="H70" s="17">
        <v>5</v>
      </c>
      <c r="I70" s="17">
        <v>5</v>
      </c>
      <c r="J70" s="18">
        <v>7</v>
      </c>
      <c r="L70" s="19">
        <v>1</v>
      </c>
      <c r="T70" s="19"/>
      <c r="U70" s="19"/>
      <c r="V70" s="19">
        <v>0</v>
      </c>
      <c r="AD70" s="19">
        <v>0</v>
      </c>
      <c r="AL70" s="19">
        <v>0</v>
      </c>
      <c r="AT70">
        <v>1</v>
      </c>
    </row>
    <row r="71" spans="1:53">
      <c r="A71" s="4"/>
      <c r="B71" s="15"/>
      <c r="C71" s="16">
        <v>5</v>
      </c>
      <c r="D71" s="17">
        <v>2</v>
      </c>
      <c r="E71" s="17">
        <v>1</v>
      </c>
      <c r="F71" s="17" t="s">
        <v>105</v>
      </c>
      <c r="G71" s="17">
        <v>6</v>
      </c>
      <c r="H71" s="17">
        <v>2</v>
      </c>
      <c r="I71" s="17">
        <v>5</v>
      </c>
      <c r="J71" s="18">
        <v>3</v>
      </c>
      <c r="L71" s="19">
        <v>0</v>
      </c>
      <c r="T71" s="19"/>
      <c r="U71" s="19"/>
      <c r="V71" s="19">
        <v>0</v>
      </c>
      <c r="AD71" s="19">
        <v>0</v>
      </c>
      <c r="AL71" s="19">
        <v>0</v>
      </c>
      <c r="AT71">
        <v>1</v>
      </c>
    </row>
    <row r="72" spans="1:53">
      <c r="A72" s="4"/>
      <c r="B72" s="15"/>
      <c r="C72" s="16">
        <v>5</v>
      </c>
      <c r="D72" s="17">
        <v>3</v>
      </c>
      <c r="E72" s="17">
        <v>4</v>
      </c>
      <c r="F72" s="17">
        <v>5</v>
      </c>
      <c r="G72" s="17">
        <v>4</v>
      </c>
      <c r="H72" s="17">
        <v>4</v>
      </c>
      <c r="I72" s="17">
        <v>4</v>
      </c>
      <c r="J72" s="18">
        <v>7</v>
      </c>
      <c r="L72" s="19">
        <v>0</v>
      </c>
      <c r="T72" s="19"/>
      <c r="U72" s="19"/>
      <c r="V72" s="19">
        <v>0</v>
      </c>
      <c r="AD72" s="19">
        <v>1</v>
      </c>
      <c r="AL72" s="19">
        <v>0</v>
      </c>
      <c r="AT72">
        <v>1</v>
      </c>
    </row>
    <row r="73" spans="1:53">
      <c r="A73" s="4"/>
      <c r="B73" s="15"/>
      <c r="C73" s="16">
        <v>6</v>
      </c>
      <c r="D73" s="17">
        <v>6</v>
      </c>
      <c r="E73" s="17">
        <v>7</v>
      </c>
      <c r="F73" s="17">
        <v>6</v>
      </c>
      <c r="G73" s="17">
        <v>5</v>
      </c>
      <c r="H73" s="17">
        <v>5</v>
      </c>
      <c r="I73" s="17">
        <v>5</v>
      </c>
      <c r="J73" s="18">
        <v>6</v>
      </c>
      <c r="L73" s="19">
        <v>0</v>
      </c>
      <c r="T73" s="19"/>
      <c r="U73" s="19" t="s">
        <v>104</v>
      </c>
      <c r="V73" s="19">
        <v>0</v>
      </c>
      <c r="AD73" s="19">
        <v>0</v>
      </c>
      <c r="AL73" s="19">
        <v>0</v>
      </c>
      <c r="AT73">
        <v>1</v>
      </c>
    </row>
    <row r="74" spans="1:53">
      <c r="A74" s="4"/>
      <c r="B74" s="15"/>
      <c r="C74" s="16">
        <v>3</v>
      </c>
      <c r="D74" s="17">
        <v>4</v>
      </c>
      <c r="E74" s="17">
        <v>2</v>
      </c>
      <c r="F74" s="17">
        <v>3</v>
      </c>
      <c r="G74" s="17">
        <v>3</v>
      </c>
      <c r="H74" s="17">
        <v>6</v>
      </c>
      <c r="I74" s="17">
        <v>4</v>
      </c>
      <c r="J74" s="18">
        <v>7</v>
      </c>
      <c r="L74" s="19">
        <v>1</v>
      </c>
      <c r="T74" s="19"/>
      <c r="U74" s="19"/>
      <c r="V74" s="19">
        <v>0</v>
      </c>
      <c r="AD74" s="19">
        <v>0</v>
      </c>
      <c r="AL74" s="19">
        <v>0</v>
      </c>
      <c r="AT74">
        <v>1</v>
      </c>
    </row>
    <row r="75" spans="1:53">
      <c r="A75" s="4"/>
      <c r="B75" s="15"/>
      <c r="C75" s="16">
        <v>5</v>
      </c>
      <c r="D75" s="17">
        <v>6</v>
      </c>
      <c r="E75" s="17">
        <v>6</v>
      </c>
      <c r="F75" s="17">
        <v>6</v>
      </c>
      <c r="G75" s="17">
        <v>5</v>
      </c>
      <c r="H75" s="17" t="s">
        <v>119</v>
      </c>
      <c r="I75" s="17">
        <v>6</v>
      </c>
      <c r="J75" s="18">
        <v>6</v>
      </c>
      <c r="L75" s="19">
        <v>1</v>
      </c>
      <c r="T75" s="19" t="s">
        <v>104</v>
      </c>
      <c r="U75" s="19"/>
      <c r="V75" s="19">
        <v>0</v>
      </c>
      <c r="AD75" s="19">
        <v>0</v>
      </c>
      <c r="AL75" s="19">
        <v>0</v>
      </c>
      <c r="AT75">
        <v>1</v>
      </c>
    </row>
    <row r="76" spans="1:53">
      <c r="A76" s="4"/>
      <c r="B76" s="15"/>
      <c r="C76" s="16">
        <v>5</v>
      </c>
      <c r="D76" s="17">
        <v>5</v>
      </c>
      <c r="E76" s="17">
        <v>5</v>
      </c>
      <c r="F76" s="17">
        <v>4</v>
      </c>
      <c r="G76" s="17">
        <v>3</v>
      </c>
      <c r="H76" s="17">
        <v>4</v>
      </c>
      <c r="I76" s="17" t="s">
        <v>105</v>
      </c>
      <c r="J76" s="18" t="s">
        <v>105</v>
      </c>
      <c r="L76" s="19">
        <v>0</v>
      </c>
      <c r="T76" s="19"/>
      <c r="U76" s="19"/>
      <c r="V76" s="19">
        <v>0</v>
      </c>
      <c r="AD76" s="19">
        <v>1</v>
      </c>
      <c r="AL76" s="19">
        <v>0</v>
      </c>
      <c r="AT76">
        <v>1</v>
      </c>
    </row>
    <row r="77" spans="1:53">
      <c r="A77" s="4"/>
      <c r="B77" s="15"/>
      <c r="C77" s="16">
        <v>4</v>
      </c>
      <c r="D77" s="17">
        <v>3</v>
      </c>
      <c r="E77" s="17">
        <v>2</v>
      </c>
      <c r="F77" s="17">
        <v>3</v>
      </c>
      <c r="G77" s="17">
        <v>3</v>
      </c>
      <c r="H77" s="17">
        <v>2</v>
      </c>
      <c r="I77" s="17">
        <v>2</v>
      </c>
      <c r="J77" s="18">
        <v>6</v>
      </c>
      <c r="L77" s="19">
        <v>0</v>
      </c>
      <c r="T77" s="19"/>
      <c r="U77" s="19"/>
      <c r="V77" s="19">
        <v>0</v>
      </c>
      <c r="AD77" s="19">
        <v>0</v>
      </c>
      <c r="AL77" s="19">
        <v>0</v>
      </c>
      <c r="AT77">
        <v>1</v>
      </c>
    </row>
    <row r="78" spans="1:53" ht="15" thickBot="1">
      <c r="A78" s="4"/>
      <c r="B78" s="15"/>
      <c r="C78" s="16">
        <v>2</v>
      </c>
      <c r="D78" s="17">
        <v>2</v>
      </c>
      <c r="E78" s="17">
        <v>2</v>
      </c>
      <c r="F78" s="17">
        <v>2</v>
      </c>
      <c r="G78" s="17">
        <v>3</v>
      </c>
      <c r="H78" s="17">
        <v>2</v>
      </c>
      <c r="I78" s="17">
        <v>2</v>
      </c>
      <c r="J78" s="18">
        <v>3</v>
      </c>
      <c r="L78" s="127">
        <v>0</v>
      </c>
      <c r="T78" s="19"/>
      <c r="U78" s="19"/>
      <c r="V78" s="127">
        <v>1</v>
      </c>
      <c r="AD78" s="127">
        <v>0</v>
      </c>
      <c r="AL78" s="127">
        <v>0</v>
      </c>
      <c r="AT78">
        <v>1</v>
      </c>
    </row>
    <row r="79" spans="1:53" ht="16" thickTop="1" thickBot="1">
      <c r="A79" s="71" t="s">
        <v>108</v>
      </c>
      <c r="C79" s="69">
        <f>AVERAGE(C64:C78)</f>
        <v>4.384615384615385</v>
      </c>
      <c r="D79" s="69">
        <f t="shared" ref="D79:J79" si="103">AVERAGE(D64:D78)</f>
        <v>4.1428571428571432</v>
      </c>
      <c r="E79" s="69">
        <f t="shared" si="103"/>
        <v>3.7857142857142856</v>
      </c>
      <c r="F79" s="69">
        <f t="shared" si="103"/>
        <v>4.333333333333333</v>
      </c>
      <c r="G79" s="69">
        <f t="shared" si="103"/>
        <v>4.1538461538461542</v>
      </c>
      <c r="H79" s="69">
        <f t="shared" si="103"/>
        <v>3.9166666666666665</v>
      </c>
      <c r="I79" s="69">
        <f t="shared" si="103"/>
        <v>4.4545454545454541</v>
      </c>
      <c r="J79" s="69">
        <f t="shared" si="103"/>
        <v>5.8461538461538458</v>
      </c>
      <c r="L79" s="107">
        <f>IF(AND($L64,C64)=TRUE,C64)</f>
        <v>5</v>
      </c>
      <c r="M79" s="108">
        <f t="shared" ref="M79:S93" si="104">IF(AND($L64,D64)=TRUE,D64)</f>
        <v>5</v>
      </c>
      <c r="N79" s="108">
        <f t="shared" si="104"/>
        <v>5</v>
      </c>
      <c r="O79" s="108">
        <f t="shared" si="104"/>
        <v>5</v>
      </c>
      <c r="P79" s="108">
        <f t="shared" si="104"/>
        <v>4</v>
      </c>
      <c r="Q79" s="108">
        <f t="shared" si="104"/>
        <v>2</v>
      </c>
      <c r="R79" s="108">
        <f t="shared" si="104"/>
        <v>5</v>
      </c>
      <c r="S79" s="109">
        <f t="shared" si="104"/>
        <v>6</v>
      </c>
      <c r="V79" s="107" t="b">
        <f>IF(AND($V64,C64)=TRUE,C64)</f>
        <v>0</v>
      </c>
      <c r="W79" s="108" t="b">
        <f t="shared" ref="W79:AC93" si="105">IF(AND($V64,D64)=TRUE,D64)</f>
        <v>0</v>
      </c>
      <c r="X79" s="108" t="b">
        <f t="shared" si="105"/>
        <v>0</v>
      </c>
      <c r="Y79" s="108" t="b">
        <f t="shared" si="105"/>
        <v>0</v>
      </c>
      <c r="Z79" s="108" t="b">
        <f t="shared" si="105"/>
        <v>0</v>
      </c>
      <c r="AA79" s="108" t="b">
        <f t="shared" si="105"/>
        <v>0</v>
      </c>
      <c r="AB79" s="108" t="b">
        <f t="shared" si="105"/>
        <v>0</v>
      </c>
      <c r="AC79" s="108" t="b">
        <f t="shared" si="105"/>
        <v>0</v>
      </c>
      <c r="AD79" s="107" t="b">
        <f>IF(AND($AD64,C64)=TRUE,C64)</f>
        <v>0</v>
      </c>
      <c r="AE79" s="108" t="b">
        <f t="shared" ref="AE79:AK93" si="106">IF(AND($AD64,D64)=TRUE,D64)</f>
        <v>0</v>
      </c>
      <c r="AF79" s="108" t="b">
        <f t="shared" si="106"/>
        <v>0</v>
      </c>
      <c r="AG79" s="108" t="b">
        <f t="shared" si="106"/>
        <v>0</v>
      </c>
      <c r="AH79" s="108" t="b">
        <f t="shared" si="106"/>
        <v>0</v>
      </c>
      <c r="AI79" s="108" t="b">
        <f t="shared" si="106"/>
        <v>0</v>
      </c>
      <c r="AJ79" s="108" t="b">
        <f t="shared" si="106"/>
        <v>0</v>
      </c>
      <c r="AK79" s="108" t="b">
        <f t="shared" si="106"/>
        <v>0</v>
      </c>
      <c r="AL79" s="156">
        <f>IF(AND($AL64,C64)=TRUE,C64)</f>
        <v>5</v>
      </c>
      <c r="AM79" s="157">
        <f t="shared" ref="AM79:AS93" si="107">IF(AND($AL64,D64)=TRUE,D64)</f>
        <v>5</v>
      </c>
      <c r="AN79" s="157">
        <f t="shared" si="107"/>
        <v>5</v>
      </c>
      <c r="AO79" s="157">
        <f t="shared" si="107"/>
        <v>5</v>
      </c>
      <c r="AP79" s="157">
        <f t="shared" si="107"/>
        <v>4</v>
      </c>
      <c r="AQ79" s="157">
        <f t="shared" si="107"/>
        <v>2</v>
      </c>
      <c r="AR79" s="157">
        <f t="shared" si="107"/>
        <v>5</v>
      </c>
      <c r="AS79" s="157">
        <f t="shared" si="107"/>
        <v>6</v>
      </c>
      <c r="AT79" s="156" t="b">
        <f>IF(AND($AT64,C64)=TRUE,C64)</f>
        <v>0</v>
      </c>
      <c r="AU79" s="157" t="b">
        <f t="shared" ref="AU79:BA93" si="108">IF(AND($AT64,D64)=TRUE,D64)</f>
        <v>0</v>
      </c>
      <c r="AV79" s="157" t="b">
        <f t="shared" si="108"/>
        <v>0</v>
      </c>
      <c r="AW79" s="157" t="b">
        <f t="shared" si="108"/>
        <v>0</v>
      </c>
      <c r="AX79" s="157" t="b">
        <f t="shared" si="108"/>
        <v>0</v>
      </c>
      <c r="AY79" s="157" t="b">
        <f t="shared" si="108"/>
        <v>0</v>
      </c>
      <c r="AZ79" s="157" t="b">
        <f t="shared" si="108"/>
        <v>0</v>
      </c>
      <c r="BA79" s="154" t="b">
        <f t="shared" si="108"/>
        <v>0</v>
      </c>
    </row>
    <row r="80" spans="1:53" ht="16" thickTop="1" thickBot="1">
      <c r="A80" s="71" t="s">
        <v>136</v>
      </c>
      <c r="C80" s="70">
        <f>STDEV(C64:C78)</f>
        <v>1.3867504905630725</v>
      </c>
      <c r="D80" s="70">
        <f t="shared" ref="D80:J80" si="109">STDEV(D64:D78)</f>
        <v>1.2924123453177283</v>
      </c>
      <c r="E80" s="70">
        <f t="shared" si="109"/>
        <v>1.7619295117556788</v>
      </c>
      <c r="F80" s="70">
        <f t="shared" si="109"/>
        <v>1.3706888336846834</v>
      </c>
      <c r="G80" s="70">
        <f t="shared" si="109"/>
        <v>1.1435437497937306</v>
      </c>
      <c r="H80" s="70">
        <f t="shared" si="109"/>
        <v>1.5642792899510292</v>
      </c>
      <c r="I80" s="70">
        <f t="shared" si="109"/>
        <v>1.5075567228888178</v>
      </c>
      <c r="J80" s="70">
        <f t="shared" si="109"/>
        <v>1.4051188470584877</v>
      </c>
      <c r="L80" s="110" t="b">
        <f t="shared" ref="L80:L92" si="110">IF(AND($L65,C65)=TRUE,C65)</f>
        <v>0</v>
      </c>
      <c r="M80" s="106" t="b">
        <f t="shared" si="104"/>
        <v>0</v>
      </c>
      <c r="N80" s="106" t="b">
        <f t="shared" si="104"/>
        <v>0</v>
      </c>
      <c r="O80" s="106" t="b">
        <f t="shared" si="104"/>
        <v>0</v>
      </c>
      <c r="P80" s="106" t="b">
        <f t="shared" si="104"/>
        <v>0</v>
      </c>
      <c r="Q80" s="106" t="b">
        <f t="shared" si="104"/>
        <v>0</v>
      </c>
      <c r="R80" s="106" t="b">
        <f t="shared" si="104"/>
        <v>0</v>
      </c>
      <c r="S80" s="111" t="b">
        <f t="shared" si="104"/>
        <v>0</v>
      </c>
      <c r="V80" s="110" t="b">
        <f t="shared" ref="V80:V93" si="111">IF(AND($V65,C65)=TRUE,C65)</f>
        <v>0</v>
      </c>
      <c r="W80" s="106" t="b">
        <f t="shared" si="105"/>
        <v>0</v>
      </c>
      <c r="X80" s="106" t="b">
        <f t="shared" si="105"/>
        <v>0</v>
      </c>
      <c r="Y80" s="106" t="b">
        <f t="shared" si="105"/>
        <v>0</v>
      </c>
      <c r="Z80" s="106" t="b">
        <f t="shared" si="105"/>
        <v>0</v>
      </c>
      <c r="AA80" s="106" t="b">
        <f t="shared" si="105"/>
        <v>0</v>
      </c>
      <c r="AB80" s="106" t="b">
        <f t="shared" si="105"/>
        <v>0</v>
      </c>
      <c r="AC80" s="106" t="b">
        <f t="shared" si="105"/>
        <v>0</v>
      </c>
      <c r="AD80" s="110" t="b">
        <f t="shared" ref="AD80:AD93" si="112">IF(AND($AD65,C65)=TRUE,C65)</f>
        <v>0</v>
      </c>
      <c r="AE80" s="106" t="b">
        <f t="shared" si="106"/>
        <v>0</v>
      </c>
      <c r="AF80" s="106" t="b">
        <f t="shared" si="106"/>
        <v>0</v>
      </c>
      <c r="AG80" s="106" t="b">
        <f t="shared" si="106"/>
        <v>0</v>
      </c>
      <c r="AH80" s="106" t="b">
        <f t="shared" si="106"/>
        <v>0</v>
      </c>
      <c r="AI80" s="106" t="b">
        <f t="shared" si="106"/>
        <v>0</v>
      </c>
      <c r="AJ80" s="106" t="b">
        <f t="shared" si="106"/>
        <v>0</v>
      </c>
      <c r="AK80" s="106" t="b">
        <f t="shared" si="106"/>
        <v>0</v>
      </c>
      <c r="AL80" s="158">
        <f t="shared" ref="AL80:AL93" si="113">IF(AND($AL65,C65)=TRUE,C65)</f>
        <v>3</v>
      </c>
      <c r="AM80" s="155">
        <f t="shared" si="107"/>
        <v>4</v>
      </c>
      <c r="AN80" s="155">
        <f t="shared" si="107"/>
        <v>5</v>
      </c>
      <c r="AO80" s="155">
        <f t="shared" si="107"/>
        <v>5</v>
      </c>
      <c r="AP80" s="155" t="str">
        <f t="shared" si="107"/>
        <v>weiß nicht</v>
      </c>
      <c r="AQ80" s="155" t="str">
        <f t="shared" si="107"/>
        <v xml:space="preserve">weiß nicht </v>
      </c>
      <c r="AR80" s="155" t="str">
        <f t="shared" si="107"/>
        <v>weiß nicht</v>
      </c>
      <c r="AS80" s="155" t="str">
        <f t="shared" si="107"/>
        <v xml:space="preserve"> weiß nicht</v>
      </c>
      <c r="AT80" s="158" t="b">
        <f t="shared" ref="AT80:AT93" si="114">IF(AND($AT65,C65)=TRUE,C65)</f>
        <v>0</v>
      </c>
      <c r="AU80" s="155" t="b">
        <f t="shared" si="108"/>
        <v>0</v>
      </c>
      <c r="AV80" s="155" t="b">
        <f t="shared" si="108"/>
        <v>0</v>
      </c>
      <c r="AW80" s="155" t="b">
        <f t="shared" si="108"/>
        <v>0</v>
      </c>
      <c r="AX80" s="155" t="b">
        <f t="shared" si="108"/>
        <v>0</v>
      </c>
      <c r="AY80" s="155" t="b">
        <f t="shared" si="108"/>
        <v>0</v>
      </c>
      <c r="AZ80" s="155" t="b">
        <f t="shared" si="108"/>
        <v>0</v>
      </c>
      <c r="BA80" s="159" t="b">
        <f t="shared" si="108"/>
        <v>0</v>
      </c>
    </row>
    <row r="81" spans="1:53" ht="15" thickBot="1">
      <c r="A81" s="71" t="s">
        <v>109</v>
      </c>
      <c r="C81" s="70">
        <f t="shared" ref="C81:J81" si="115">C79/7</f>
        <v>0.62637362637362648</v>
      </c>
      <c r="D81" s="70">
        <f t="shared" si="115"/>
        <v>0.59183673469387765</v>
      </c>
      <c r="E81" s="70">
        <f t="shared" si="115"/>
        <v>0.54081632653061218</v>
      </c>
      <c r="F81" s="70">
        <f t="shared" si="115"/>
        <v>0.61904761904761896</v>
      </c>
      <c r="G81" s="70">
        <f t="shared" si="115"/>
        <v>0.59340659340659341</v>
      </c>
      <c r="H81" s="70">
        <f t="shared" si="115"/>
        <v>0.55952380952380953</v>
      </c>
      <c r="I81" s="70">
        <f t="shared" si="115"/>
        <v>0.63636363636363635</v>
      </c>
      <c r="J81" s="70">
        <f t="shared" si="115"/>
        <v>0.83516483516483508</v>
      </c>
      <c r="K81">
        <f>SUM(C81:J81)</f>
        <v>5.0025331811046101</v>
      </c>
      <c r="L81" s="110" t="str">
        <f>IF(AND($L66,C66)=TRUE,C66)</f>
        <v>nicht relevant</v>
      </c>
      <c r="M81" s="106">
        <f t="shared" si="104"/>
        <v>4</v>
      </c>
      <c r="N81" s="106">
        <f t="shared" si="104"/>
        <v>2</v>
      </c>
      <c r="O81" s="106" t="str">
        <f t="shared" si="104"/>
        <v>weiß nicht</v>
      </c>
      <c r="P81" s="106">
        <f t="shared" si="104"/>
        <v>6</v>
      </c>
      <c r="Q81" s="106">
        <f t="shared" si="104"/>
        <v>4</v>
      </c>
      <c r="R81" s="106" t="str">
        <f t="shared" si="104"/>
        <v>weiß nicht</v>
      </c>
      <c r="S81" s="111">
        <f t="shared" si="104"/>
        <v>7</v>
      </c>
      <c r="V81" s="110" t="b">
        <f t="shared" si="111"/>
        <v>0</v>
      </c>
      <c r="W81" s="106" t="b">
        <f t="shared" si="105"/>
        <v>0</v>
      </c>
      <c r="X81" s="106" t="b">
        <f t="shared" si="105"/>
        <v>0</v>
      </c>
      <c r="Y81" s="106" t="b">
        <f t="shared" si="105"/>
        <v>0</v>
      </c>
      <c r="Z81" s="106" t="b">
        <f t="shared" si="105"/>
        <v>0</v>
      </c>
      <c r="AA81" s="106" t="b">
        <f t="shared" si="105"/>
        <v>0</v>
      </c>
      <c r="AB81" s="106" t="b">
        <f t="shared" si="105"/>
        <v>0</v>
      </c>
      <c r="AC81" s="106" t="b">
        <f t="shared" si="105"/>
        <v>0</v>
      </c>
      <c r="AD81" s="110" t="b">
        <f t="shared" si="112"/>
        <v>0</v>
      </c>
      <c r="AE81" s="106" t="b">
        <f t="shared" si="106"/>
        <v>0</v>
      </c>
      <c r="AF81" s="106" t="b">
        <f t="shared" si="106"/>
        <v>0</v>
      </c>
      <c r="AG81" s="106" t="b">
        <f t="shared" si="106"/>
        <v>0</v>
      </c>
      <c r="AH81" s="106" t="b">
        <f t="shared" si="106"/>
        <v>0</v>
      </c>
      <c r="AI81" s="106" t="b">
        <f t="shared" si="106"/>
        <v>0</v>
      </c>
      <c r="AJ81" s="106" t="b">
        <f t="shared" si="106"/>
        <v>0</v>
      </c>
      <c r="AK81" s="106" t="b">
        <f t="shared" si="106"/>
        <v>0</v>
      </c>
      <c r="AL81" s="158" t="str">
        <f t="shared" si="113"/>
        <v>nicht relevant</v>
      </c>
      <c r="AM81" s="155">
        <f t="shared" si="107"/>
        <v>4</v>
      </c>
      <c r="AN81" s="155">
        <f t="shared" si="107"/>
        <v>2</v>
      </c>
      <c r="AO81" s="155" t="str">
        <f t="shared" si="107"/>
        <v>weiß nicht</v>
      </c>
      <c r="AP81" s="155">
        <f t="shared" si="107"/>
        <v>6</v>
      </c>
      <c r="AQ81" s="155">
        <f t="shared" si="107"/>
        <v>4</v>
      </c>
      <c r="AR81" s="155" t="str">
        <f t="shared" si="107"/>
        <v>weiß nicht</v>
      </c>
      <c r="AS81" s="155">
        <f t="shared" si="107"/>
        <v>7</v>
      </c>
      <c r="AT81" s="158" t="b">
        <f t="shared" si="114"/>
        <v>0</v>
      </c>
      <c r="AU81" s="155" t="b">
        <f t="shared" si="108"/>
        <v>0</v>
      </c>
      <c r="AV81" s="155" t="b">
        <f t="shared" si="108"/>
        <v>0</v>
      </c>
      <c r="AW81" s="155" t="b">
        <f t="shared" si="108"/>
        <v>0</v>
      </c>
      <c r="AX81" s="155" t="b">
        <f t="shared" si="108"/>
        <v>0</v>
      </c>
      <c r="AY81" s="155" t="b">
        <f t="shared" si="108"/>
        <v>0</v>
      </c>
      <c r="AZ81" s="155" t="b">
        <f t="shared" si="108"/>
        <v>0</v>
      </c>
      <c r="BA81" s="159" t="b">
        <f t="shared" si="108"/>
        <v>0</v>
      </c>
    </row>
    <row r="82" spans="1:53" ht="15" thickBot="1">
      <c r="A82" s="71" t="s">
        <v>157</v>
      </c>
      <c r="C82" s="70">
        <f t="shared" ref="C82:J82" si="116">C81*C2</f>
        <v>7.829670329670331E-2</v>
      </c>
      <c r="D82" s="70">
        <f t="shared" si="116"/>
        <v>2.4659863945578234E-2</v>
      </c>
      <c r="E82" s="70">
        <f t="shared" si="116"/>
        <v>0.11267006802721088</v>
      </c>
      <c r="F82" s="70">
        <f t="shared" si="116"/>
        <v>0.10317460317460315</v>
      </c>
      <c r="G82" s="70">
        <f t="shared" si="116"/>
        <v>0.12362637362637365</v>
      </c>
      <c r="H82" s="70">
        <f t="shared" si="116"/>
        <v>4.6626984126984128E-2</v>
      </c>
      <c r="I82" s="70">
        <f t="shared" si="116"/>
        <v>0.10606060606060605</v>
      </c>
      <c r="J82" s="70">
        <f t="shared" si="116"/>
        <v>6.9597069597069586E-2</v>
      </c>
      <c r="K82" s="74">
        <f>SUM(C82:J82)</f>
        <v>0.66471227185512893</v>
      </c>
      <c r="L82" s="110" t="str">
        <f>IF(AND($L67,C67)=TRUE,C67)</f>
        <v>nicht relevant</v>
      </c>
      <c r="M82" s="106" t="str">
        <f t="shared" si="104"/>
        <v>nicht relevant</v>
      </c>
      <c r="N82" s="106" t="str">
        <f t="shared" si="104"/>
        <v>weiß nicht</v>
      </c>
      <c r="O82" s="106" t="str">
        <f t="shared" si="104"/>
        <v>nicht relevant</v>
      </c>
      <c r="P82" s="106" t="str">
        <f t="shared" si="104"/>
        <v>weiß nicht</v>
      </c>
      <c r="Q82" s="106" t="str">
        <f t="shared" si="104"/>
        <v xml:space="preserve">weiß nicht </v>
      </c>
      <c r="R82" s="106">
        <f t="shared" si="104"/>
        <v>7</v>
      </c>
      <c r="S82" s="111">
        <f t="shared" si="104"/>
        <v>7</v>
      </c>
      <c r="V82" s="110" t="b">
        <f t="shared" si="111"/>
        <v>0</v>
      </c>
      <c r="W82" s="106" t="b">
        <f t="shared" si="105"/>
        <v>0</v>
      </c>
      <c r="X82" s="106" t="b">
        <f t="shared" si="105"/>
        <v>0</v>
      </c>
      <c r="Y82" s="106" t="b">
        <f t="shared" si="105"/>
        <v>0</v>
      </c>
      <c r="Z82" s="106" t="b">
        <f t="shared" si="105"/>
        <v>0</v>
      </c>
      <c r="AA82" s="106" t="b">
        <f t="shared" si="105"/>
        <v>0</v>
      </c>
      <c r="AB82" s="106" t="b">
        <f t="shared" si="105"/>
        <v>0</v>
      </c>
      <c r="AC82" s="106" t="b">
        <f t="shared" si="105"/>
        <v>0</v>
      </c>
      <c r="AD82" s="110" t="b">
        <f t="shared" si="112"/>
        <v>0</v>
      </c>
      <c r="AE82" s="106" t="b">
        <f t="shared" si="106"/>
        <v>0</v>
      </c>
      <c r="AF82" s="106" t="b">
        <f t="shared" si="106"/>
        <v>0</v>
      </c>
      <c r="AG82" s="106" t="b">
        <f t="shared" si="106"/>
        <v>0</v>
      </c>
      <c r="AH82" s="106" t="b">
        <f t="shared" si="106"/>
        <v>0</v>
      </c>
      <c r="AI82" s="106" t="b">
        <f t="shared" si="106"/>
        <v>0</v>
      </c>
      <c r="AJ82" s="106" t="b">
        <f t="shared" si="106"/>
        <v>0</v>
      </c>
      <c r="AK82" s="106" t="b">
        <f t="shared" si="106"/>
        <v>0</v>
      </c>
      <c r="AL82" s="158" t="str">
        <f t="shared" si="113"/>
        <v>nicht relevant</v>
      </c>
      <c r="AM82" s="155" t="str">
        <f t="shared" si="107"/>
        <v>nicht relevant</v>
      </c>
      <c r="AN82" s="155" t="str">
        <f t="shared" si="107"/>
        <v>weiß nicht</v>
      </c>
      <c r="AO82" s="155" t="str">
        <f t="shared" si="107"/>
        <v>nicht relevant</v>
      </c>
      <c r="AP82" s="155" t="str">
        <f t="shared" si="107"/>
        <v>weiß nicht</v>
      </c>
      <c r="AQ82" s="155" t="str">
        <f t="shared" si="107"/>
        <v xml:space="preserve">weiß nicht </v>
      </c>
      <c r="AR82" s="155">
        <f t="shared" si="107"/>
        <v>7</v>
      </c>
      <c r="AS82" s="155">
        <f t="shared" si="107"/>
        <v>7</v>
      </c>
      <c r="AT82" s="158" t="b">
        <f t="shared" si="114"/>
        <v>0</v>
      </c>
      <c r="AU82" s="155" t="b">
        <f t="shared" si="108"/>
        <v>0</v>
      </c>
      <c r="AV82" s="155" t="b">
        <f t="shared" si="108"/>
        <v>0</v>
      </c>
      <c r="AW82" s="155" t="b">
        <f t="shared" si="108"/>
        <v>0</v>
      </c>
      <c r="AX82" s="155" t="b">
        <f t="shared" si="108"/>
        <v>0</v>
      </c>
      <c r="AY82" s="155" t="b">
        <f t="shared" si="108"/>
        <v>0</v>
      </c>
      <c r="AZ82" s="155" t="b">
        <f t="shared" si="108"/>
        <v>0</v>
      </c>
      <c r="BA82" s="159" t="b">
        <f t="shared" si="108"/>
        <v>0</v>
      </c>
    </row>
    <row r="83" spans="1:53">
      <c r="A83" s="71" t="s">
        <v>163</v>
      </c>
      <c r="C83" s="1">
        <f t="shared" ref="C83:J83" si="117">C81*C3</f>
        <v>7.4825004188358232E-2</v>
      </c>
      <c r="D83" s="1">
        <f t="shared" si="117"/>
        <v>5.9817505771365589E-2</v>
      </c>
      <c r="E83" s="1">
        <f t="shared" si="117"/>
        <v>0.10339180562117561</v>
      </c>
      <c r="F83" s="1">
        <f t="shared" si="117"/>
        <v>5.8654266713272916E-2</v>
      </c>
      <c r="G83" s="1">
        <f t="shared" si="117"/>
        <v>0.10205353652558621</v>
      </c>
      <c r="H83" s="1">
        <f t="shared" si="117"/>
        <v>5.797990441235782E-2</v>
      </c>
      <c r="I83" s="1">
        <f t="shared" si="117"/>
        <v>7.9882321236076165E-2</v>
      </c>
      <c r="J83" s="1">
        <f t="shared" si="117"/>
        <v>7.7180045627250587E-2</v>
      </c>
      <c r="K83" s="21">
        <f>SUM(C83:J83)</f>
        <v>0.61378439009544306</v>
      </c>
      <c r="L83" s="110" t="b">
        <f t="shared" si="110"/>
        <v>0</v>
      </c>
      <c r="M83" s="106" t="b">
        <f t="shared" si="104"/>
        <v>0</v>
      </c>
      <c r="N83" s="106" t="b">
        <f t="shared" si="104"/>
        <v>0</v>
      </c>
      <c r="O83" s="106" t="b">
        <f t="shared" si="104"/>
        <v>0</v>
      </c>
      <c r="P83" s="106" t="b">
        <f t="shared" si="104"/>
        <v>0</v>
      </c>
      <c r="Q83" s="106" t="b">
        <f t="shared" si="104"/>
        <v>0</v>
      </c>
      <c r="R83" s="106" t="b">
        <f t="shared" si="104"/>
        <v>0</v>
      </c>
      <c r="S83" s="111" t="b">
        <f t="shared" si="104"/>
        <v>0</v>
      </c>
      <c r="V83" s="110">
        <f t="shared" si="111"/>
        <v>7</v>
      </c>
      <c r="W83" s="106">
        <f t="shared" si="105"/>
        <v>4</v>
      </c>
      <c r="X83" s="106">
        <f t="shared" si="105"/>
        <v>4</v>
      </c>
      <c r="Y83" s="106">
        <f t="shared" si="105"/>
        <v>4</v>
      </c>
      <c r="Z83" s="106">
        <f t="shared" si="105"/>
        <v>4</v>
      </c>
      <c r="AA83" s="106">
        <f t="shared" si="105"/>
        <v>5</v>
      </c>
      <c r="AB83" s="106">
        <f t="shared" si="105"/>
        <v>4</v>
      </c>
      <c r="AC83" s="106">
        <f t="shared" si="105"/>
        <v>5</v>
      </c>
      <c r="AD83" s="110" t="b">
        <f t="shared" si="112"/>
        <v>0</v>
      </c>
      <c r="AE83" s="106" t="b">
        <f t="shared" si="106"/>
        <v>0</v>
      </c>
      <c r="AF83" s="106" t="b">
        <f t="shared" si="106"/>
        <v>0</v>
      </c>
      <c r="AG83" s="106" t="b">
        <f t="shared" si="106"/>
        <v>0</v>
      </c>
      <c r="AH83" s="106" t="b">
        <f t="shared" si="106"/>
        <v>0</v>
      </c>
      <c r="AI83" s="106" t="b">
        <f t="shared" si="106"/>
        <v>0</v>
      </c>
      <c r="AJ83" s="106" t="b">
        <f t="shared" si="106"/>
        <v>0</v>
      </c>
      <c r="AK83" s="106" t="b">
        <f t="shared" si="106"/>
        <v>0</v>
      </c>
      <c r="AL83" s="158" t="b">
        <f t="shared" si="113"/>
        <v>0</v>
      </c>
      <c r="AM83" s="155" t="b">
        <f t="shared" si="107"/>
        <v>0</v>
      </c>
      <c r="AN83" s="155" t="b">
        <f t="shared" si="107"/>
        <v>0</v>
      </c>
      <c r="AO83" s="155" t="b">
        <f t="shared" si="107"/>
        <v>0</v>
      </c>
      <c r="AP83" s="155" t="b">
        <f t="shared" si="107"/>
        <v>0</v>
      </c>
      <c r="AQ83" s="155" t="b">
        <f t="shared" si="107"/>
        <v>0</v>
      </c>
      <c r="AR83" s="155" t="b">
        <f t="shared" si="107"/>
        <v>0</v>
      </c>
      <c r="AS83" s="155" t="b">
        <f t="shared" si="107"/>
        <v>0</v>
      </c>
      <c r="AT83" s="158">
        <f t="shared" si="114"/>
        <v>7</v>
      </c>
      <c r="AU83" s="155">
        <f t="shared" si="108"/>
        <v>4</v>
      </c>
      <c r="AV83" s="155">
        <f t="shared" si="108"/>
        <v>4</v>
      </c>
      <c r="AW83" s="155">
        <f t="shared" si="108"/>
        <v>4</v>
      </c>
      <c r="AX83" s="155">
        <f t="shared" si="108"/>
        <v>4</v>
      </c>
      <c r="AY83" s="155">
        <f t="shared" si="108"/>
        <v>5</v>
      </c>
      <c r="AZ83" s="155">
        <f t="shared" si="108"/>
        <v>4</v>
      </c>
      <c r="BA83" s="159">
        <f t="shared" si="108"/>
        <v>5</v>
      </c>
    </row>
    <row r="84" spans="1:53">
      <c r="A84" s="22" t="s">
        <v>110</v>
      </c>
      <c r="B84" s="3"/>
      <c r="C84" s="76">
        <f>K82</f>
        <v>0.66471227185512893</v>
      </c>
      <c r="L84" s="110">
        <f t="shared" si="110"/>
        <v>4</v>
      </c>
      <c r="M84" s="106">
        <f t="shared" si="104"/>
        <v>5</v>
      </c>
      <c r="N84" s="106">
        <f t="shared" si="104"/>
        <v>4</v>
      </c>
      <c r="O84" s="106">
        <f t="shared" si="104"/>
        <v>6</v>
      </c>
      <c r="P84" s="106">
        <f t="shared" si="104"/>
        <v>5</v>
      </c>
      <c r="Q84" s="106">
        <f t="shared" si="104"/>
        <v>6</v>
      </c>
      <c r="R84" s="106" t="str">
        <f t="shared" si="104"/>
        <v>nicht relevant</v>
      </c>
      <c r="S84" s="111">
        <f t="shared" si="104"/>
        <v>6</v>
      </c>
      <c r="V84" s="110" t="b">
        <f t="shared" si="111"/>
        <v>0</v>
      </c>
      <c r="W84" s="106" t="b">
        <f t="shared" si="105"/>
        <v>0</v>
      </c>
      <c r="X84" s="106" t="b">
        <f t="shared" si="105"/>
        <v>0</v>
      </c>
      <c r="Y84" s="106" t="b">
        <f t="shared" si="105"/>
        <v>0</v>
      </c>
      <c r="Z84" s="106" t="b">
        <f t="shared" si="105"/>
        <v>0</v>
      </c>
      <c r="AA84" s="106" t="b">
        <f t="shared" si="105"/>
        <v>0</v>
      </c>
      <c r="AB84" s="106" t="b">
        <f t="shared" si="105"/>
        <v>0</v>
      </c>
      <c r="AC84" s="106" t="b">
        <f t="shared" si="105"/>
        <v>0</v>
      </c>
      <c r="AD84" s="110" t="b">
        <f t="shared" si="112"/>
        <v>0</v>
      </c>
      <c r="AE84" s="106" t="b">
        <f t="shared" si="106"/>
        <v>0</v>
      </c>
      <c r="AF84" s="106" t="b">
        <f t="shared" si="106"/>
        <v>0</v>
      </c>
      <c r="AG84" s="106" t="b">
        <f t="shared" si="106"/>
        <v>0</v>
      </c>
      <c r="AH84" s="106" t="b">
        <f t="shared" si="106"/>
        <v>0</v>
      </c>
      <c r="AI84" s="106" t="b">
        <f t="shared" si="106"/>
        <v>0</v>
      </c>
      <c r="AJ84" s="106" t="b">
        <f t="shared" si="106"/>
        <v>0</v>
      </c>
      <c r="AK84" s="106" t="b">
        <f t="shared" si="106"/>
        <v>0</v>
      </c>
      <c r="AL84" s="158" t="b">
        <f t="shared" si="113"/>
        <v>0</v>
      </c>
      <c r="AM84" s="155" t="b">
        <f t="shared" si="107"/>
        <v>0</v>
      </c>
      <c r="AN84" s="155" t="b">
        <f t="shared" si="107"/>
        <v>0</v>
      </c>
      <c r="AO84" s="155" t="b">
        <f t="shared" si="107"/>
        <v>0</v>
      </c>
      <c r="AP84" s="155" t="b">
        <f t="shared" si="107"/>
        <v>0</v>
      </c>
      <c r="AQ84" s="155" t="b">
        <f t="shared" si="107"/>
        <v>0</v>
      </c>
      <c r="AR84" s="155" t="b">
        <f t="shared" si="107"/>
        <v>0</v>
      </c>
      <c r="AS84" s="155" t="b">
        <f t="shared" si="107"/>
        <v>0</v>
      </c>
      <c r="AT84" s="158">
        <f t="shared" si="114"/>
        <v>4</v>
      </c>
      <c r="AU84" s="155">
        <f t="shared" si="108"/>
        <v>5</v>
      </c>
      <c r="AV84" s="155">
        <f t="shared" si="108"/>
        <v>4</v>
      </c>
      <c r="AW84" s="155">
        <f t="shared" si="108"/>
        <v>6</v>
      </c>
      <c r="AX84" s="155">
        <f t="shared" si="108"/>
        <v>5</v>
      </c>
      <c r="AY84" s="155">
        <f t="shared" si="108"/>
        <v>6</v>
      </c>
      <c r="AZ84" s="155" t="str">
        <f t="shared" si="108"/>
        <v>nicht relevant</v>
      </c>
      <c r="BA84" s="159">
        <f t="shared" si="108"/>
        <v>6</v>
      </c>
    </row>
    <row r="85" spans="1:53">
      <c r="A85" s="87" t="s">
        <v>135</v>
      </c>
      <c r="B85" s="88"/>
      <c r="C85" s="88">
        <f>K83</f>
        <v>0.61378439009544306</v>
      </c>
      <c r="D85" s="15"/>
      <c r="E85" s="15"/>
      <c r="F85" s="15"/>
      <c r="G85" s="15"/>
      <c r="H85" s="15"/>
      <c r="I85" s="15"/>
      <c r="J85" s="15"/>
      <c r="K85" s="15"/>
      <c r="L85" s="110">
        <f t="shared" si="110"/>
        <v>3</v>
      </c>
      <c r="M85" s="106">
        <f t="shared" si="104"/>
        <v>5</v>
      </c>
      <c r="N85" s="106">
        <f t="shared" si="104"/>
        <v>4</v>
      </c>
      <c r="O85" s="106">
        <f t="shared" si="104"/>
        <v>3</v>
      </c>
      <c r="P85" s="106">
        <f t="shared" si="104"/>
        <v>3</v>
      </c>
      <c r="Q85" s="106">
        <f t="shared" si="104"/>
        <v>5</v>
      </c>
      <c r="R85" s="106">
        <f t="shared" si="104"/>
        <v>5</v>
      </c>
      <c r="S85" s="111">
        <f t="shared" si="104"/>
        <v>7</v>
      </c>
      <c r="V85" s="110" t="b">
        <f t="shared" si="111"/>
        <v>0</v>
      </c>
      <c r="W85" s="106" t="b">
        <f t="shared" si="105"/>
        <v>0</v>
      </c>
      <c r="X85" s="106" t="b">
        <f t="shared" si="105"/>
        <v>0</v>
      </c>
      <c r="Y85" s="106" t="b">
        <f t="shared" si="105"/>
        <v>0</v>
      </c>
      <c r="Z85" s="106" t="b">
        <f t="shared" si="105"/>
        <v>0</v>
      </c>
      <c r="AA85" s="106" t="b">
        <f t="shared" si="105"/>
        <v>0</v>
      </c>
      <c r="AB85" s="106" t="b">
        <f t="shared" si="105"/>
        <v>0</v>
      </c>
      <c r="AC85" s="106" t="b">
        <f t="shared" si="105"/>
        <v>0</v>
      </c>
      <c r="AD85" s="110" t="b">
        <f t="shared" si="112"/>
        <v>0</v>
      </c>
      <c r="AE85" s="106" t="b">
        <f t="shared" si="106"/>
        <v>0</v>
      </c>
      <c r="AF85" s="106" t="b">
        <f t="shared" si="106"/>
        <v>0</v>
      </c>
      <c r="AG85" s="106" t="b">
        <f t="shared" si="106"/>
        <v>0</v>
      </c>
      <c r="AH85" s="106" t="b">
        <f t="shared" si="106"/>
        <v>0</v>
      </c>
      <c r="AI85" s="106" t="b">
        <f t="shared" si="106"/>
        <v>0</v>
      </c>
      <c r="AJ85" s="106" t="b">
        <f t="shared" si="106"/>
        <v>0</v>
      </c>
      <c r="AK85" s="106" t="b">
        <f t="shared" si="106"/>
        <v>0</v>
      </c>
      <c r="AL85" s="158" t="b">
        <f t="shared" si="113"/>
        <v>0</v>
      </c>
      <c r="AM85" s="155" t="b">
        <f t="shared" si="107"/>
        <v>0</v>
      </c>
      <c r="AN85" s="155" t="b">
        <f t="shared" si="107"/>
        <v>0</v>
      </c>
      <c r="AO85" s="155" t="b">
        <f t="shared" si="107"/>
        <v>0</v>
      </c>
      <c r="AP85" s="155" t="b">
        <f t="shared" si="107"/>
        <v>0</v>
      </c>
      <c r="AQ85" s="155" t="b">
        <f t="shared" si="107"/>
        <v>0</v>
      </c>
      <c r="AR85" s="155" t="b">
        <f t="shared" si="107"/>
        <v>0</v>
      </c>
      <c r="AS85" s="155" t="b">
        <f t="shared" si="107"/>
        <v>0</v>
      </c>
      <c r="AT85" s="158">
        <f t="shared" si="114"/>
        <v>3</v>
      </c>
      <c r="AU85" s="155">
        <f t="shared" si="108"/>
        <v>5</v>
      </c>
      <c r="AV85" s="155">
        <f t="shared" si="108"/>
        <v>4</v>
      </c>
      <c r="AW85" s="155">
        <f t="shared" si="108"/>
        <v>3</v>
      </c>
      <c r="AX85" s="155">
        <f t="shared" si="108"/>
        <v>3</v>
      </c>
      <c r="AY85" s="155">
        <f t="shared" si="108"/>
        <v>5</v>
      </c>
      <c r="AZ85" s="155">
        <f t="shared" si="108"/>
        <v>5</v>
      </c>
      <c r="BA85" s="159">
        <f t="shared" si="108"/>
        <v>7</v>
      </c>
    </row>
    <row r="86" spans="1:53">
      <c r="A86" s="116" t="s">
        <v>130</v>
      </c>
      <c r="B86" s="117"/>
      <c r="L86" s="110" t="b">
        <f t="shared" si="110"/>
        <v>0</v>
      </c>
      <c r="M86" s="106" t="b">
        <f t="shared" si="104"/>
        <v>0</v>
      </c>
      <c r="N86" s="106" t="b">
        <f t="shared" si="104"/>
        <v>0</v>
      </c>
      <c r="O86" s="106" t="b">
        <f t="shared" si="104"/>
        <v>0</v>
      </c>
      <c r="P86" s="106" t="b">
        <f t="shared" si="104"/>
        <v>0</v>
      </c>
      <c r="Q86" s="106" t="b">
        <f t="shared" si="104"/>
        <v>0</v>
      </c>
      <c r="R86" s="106" t="b">
        <f t="shared" si="104"/>
        <v>0</v>
      </c>
      <c r="S86" s="111" t="b">
        <f t="shared" si="104"/>
        <v>0</v>
      </c>
      <c r="V86" s="110" t="b">
        <f t="shared" si="111"/>
        <v>0</v>
      </c>
      <c r="W86" s="106" t="b">
        <f t="shared" si="105"/>
        <v>0</v>
      </c>
      <c r="X86" s="106" t="b">
        <f t="shared" si="105"/>
        <v>0</v>
      </c>
      <c r="Y86" s="106" t="b">
        <f t="shared" si="105"/>
        <v>0</v>
      </c>
      <c r="Z86" s="106" t="b">
        <f t="shared" si="105"/>
        <v>0</v>
      </c>
      <c r="AA86" s="106" t="b">
        <f t="shared" si="105"/>
        <v>0</v>
      </c>
      <c r="AB86" s="106" t="b">
        <f t="shared" si="105"/>
        <v>0</v>
      </c>
      <c r="AC86" s="106" t="b">
        <f t="shared" si="105"/>
        <v>0</v>
      </c>
      <c r="AD86" s="110" t="b">
        <f t="shared" si="112"/>
        <v>0</v>
      </c>
      <c r="AE86" s="106" t="b">
        <f t="shared" si="106"/>
        <v>0</v>
      </c>
      <c r="AF86" s="106" t="b">
        <f t="shared" si="106"/>
        <v>0</v>
      </c>
      <c r="AG86" s="106" t="b">
        <f t="shared" si="106"/>
        <v>0</v>
      </c>
      <c r="AH86" s="106" t="b">
        <f t="shared" si="106"/>
        <v>0</v>
      </c>
      <c r="AI86" s="106" t="b">
        <f t="shared" si="106"/>
        <v>0</v>
      </c>
      <c r="AJ86" s="106" t="b">
        <f t="shared" si="106"/>
        <v>0</v>
      </c>
      <c r="AK86" s="106" t="b">
        <f t="shared" si="106"/>
        <v>0</v>
      </c>
      <c r="AL86" s="158" t="b">
        <f t="shared" si="113"/>
        <v>0</v>
      </c>
      <c r="AM86" s="155" t="b">
        <f t="shared" si="107"/>
        <v>0</v>
      </c>
      <c r="AN86" s="155" t="b">
        <f t="shared" si="107"/>
        <v>0</v>
      </c>
      <c r="AO86" s="155" t="b">
        <f t="shared" si="107"/>
        <v>0</v>
      </c>
      <c r="AP86" s="155" t="b">
        <f t="shared" si="107"/>
        <v>0</v>
      </c>
      <c r="AQ86" s="155" t="b">
        <f t="shared" si="107"/>
        <v>0</v>
      </c>
      <c r="AR86" s="155" t="b">
        <f t="shared" si="107"/>
        <v>0</v>
      </c>
      <c r="AS86" s="155" t="b">
        <f t="shared" si="107"/>
        <v>0</v>
      </c>
      <c r="AT86" s="158">
        <f t="shared" si="114"/>
        <v>5</v>
      </c>
      <c r="AU86" s="155">
        <f t="shared" si="108"/>
        <v>2</v>
      </c>
      <c r="AV86" s="155">
        <f t="shared" si="108"/>
        <v>1</v>
      </c>
      <c r="AW86" s="155" t="str">
        <f t="shared" si="108"/>
        <v>weiß nicht</v>
      </c>
      <c r="AX86" s="155">
        <f t="shared" si="108"/>
        <v>6</v>
      </c>
      <c r="AY86" s="155">
        <f t="shared" si="108"/>
        <v>2</v>
      </c>
      <c r="AZ86" s="155">
        <f t="shared" si="108"/>
        <v>5</v>
      </c>
      <c r="BA86" s="159">
        <f t="shared" si="108"/>
        <v>3</v>
      </c>
    </row>
    <row r="87" spans="1:53">
      <c r="A87" s="118" t="s">
        <v>131</v>
      </c>
      <c r="B87" s="119"/>
      <c r="C87" s="119">
        <f>L94</f>
        <v>4</v>
      </c>
      <c r="D87" s="119">
        <f t="shared" ref="D87:J87" si="118">M94</f>
        <v>4.833333333333333</v>
      </c>
      <c r="E87" s="119">
        <f t="shared" si="118"/>
        <v>3.8333333333333335</v>
      </c>
      <c r="F87" s="119">
        <f t="shared" si="118"/>
        <v>4.5999999999999996</v>
      </c>
      <c r="G87" s="119">
        <f t="shared" si="118"/>
        <v>4.333333333333333</v>
      </c>
      <c r="H87" s="119">
        <f t="shared" si="118"/>
        <v>4.5999999999999996</v>
      </c>
      <c r="I87" s="119">
        <f t="shared" si="118"/>
        <v>5.4</v>
      </c>
      <c r="J87" s="119">
        <f t="shared" si="118"/>
        <v>6.5714285714285712</v>
      </c>
      <c r="L87" s="110" t="b">
        <f t="shared" si="110"/>
        <v>0</v>
      </c>
      <c r="M87" s="106" t="b">
        <f t="shared" si="104"/>
        <v>0</v>
      </c>
      <c r="N87" s="106" t="b">
        <f t="shared" si="104"/>
        <v>0</v>
      </c>
      <c r="O87" s="106" t="b">
        <f t="shared" si="104"/>
        <v>0</v>
      </c>
      <c r="P87" s="106" t="b">
        <f t="shared" si="104"/>
        <v>0</v>
      </c>
      <c r="Q87" s="106" t="b">
        <f t="shared" si="104"/>
        <v>0</v>
      </c>
      <c r="R87" s="106" t="b">
        <f t="shared" si="104"/>
        <v>0</v>
      </c>
      <c r="S87" s="111" t="b">
        <f t="shared" si="104"/>
        <v>0</v>
      </c>
      <c r="V87" s="110" t="b">
        <f t="shared" si="111"/>
        <v>0</v>
      </c>
      <c r="W87" s="106" t="b">
        <f t="shared" si="105"/>
        <v>0</v>
      </c>
      <c r="X87" s="106" t="b">
        <f t="shared" si="105"/>
        <v>0</v>
      </c>
      <c r="Y87" s="106" t="b">
        <f t="shared" si="105"/>
        <v>0</v>
      </c>
      <c r="Z87" s="106" t="b">
        <f t="shared" si="105"/>
        <v>0</v>
      </c>
      <c r="AA87" s="106" t="b">
        <f t="shared" si="105"/>
        <v>0</v>
      </c>
      <c r="AB87" s="106" t="b">
        <f t="shared" si="105"/>
        <v>0</v>
      </c>
      <c r="AC87" s="106" t="b">
        <f t="shared" si="105"/>
        <v>0</v>
      </c>
      <c r="AD87" s="110">
        <f t="shared" si="112"/>
        <v>5</v>
      </c>
      <c r="AE87" s="106">
        <f t="shared" si="106"/>
        <v>3</v>
      </c>
      <c r="AF87" s="106">
        <f t="shared" si="106"/>
        <v>4</v>
      </c>
      <c r="AG87" s="106">
        <f t="shared" si="106"/>
        <v>5</v>
      </c>
      <c r="AH87" s="106">
        <f t="shared" si="106"/>
        <v>4</v>
      </c>
      <c r="AI87" s="106">
        <f t="shared" si="106"/>
        <v>4</v>
      </c>
      <c r="AJ87" s="106">
        <f t="shared" si="106"/>
        <v>4</v>
      </c>
      <c r="AK87" s="106">
        <f t="shared" si="106"/>
        <v>7</v>
      </c>
      <c r="AL87" s="158" t="b">
        <f t="shared" si="113"/>
        <v>0</v>
      </c>
      <c r="AM87" s="155" t="b">
        <f t="shared" si="107"/>
        <v>0</v>
      </c>
      <c r="AN87" s="155" t="b">
        <f t="shared" si="107"/>
        <v>0</v>
      </c>
      <c r="AO87" s="155" t="b">
        <f t="shared" si="107"/>
        <v>0</v>
      </c>
      <c r="AP87" s="155" t="b">
        <f t="shared" si="107"/>
        <v>0</v>
      </c>
      <c r="AQ87" s="155" t="b">
        <f t="shared" si="107"/>
        <v>0</v>
      </c>
      <c r="AR87" s="155" t="b">
        <f t="shared" si="107"/>
        <v>0</v>
      </c>
      <c r="AS87" s="155" t="b">
        <f t="shared" si="107"/>
        <v>0</v>
      </c>
      <c r="AT87" s="158">
        <f t="shared" si="114"/>
        <v>5</v>
      </c>
      <c r="AU87" s="155">
        <f t="shared" si="108"/>
        <v>3</v>
      </c>
      <c r="AV87" s="155">
        <f t="shared" si="108"/>
        <v>4</v>
      </c>
      <c r="AW87" s="155">
        <f t="shared" si="108"/>
        <v>5</v>
      </c>
      <c r="AX87" s="155">
        <f t="shared" si="108"/>
        <v>4</v>
      </c>
      <c r="AY87" s="155">
        <f t="shared" si="108"/>
        <v>4</v>
      </c>
      <c r="AZ87" s="155">
        <f t="shared" si="108"/>
        <v>4</v>
      </c>
      <c r="BA87" s="159">
        <f t="shared" si="108"/>
        <v>7</v>
      </c>
    </row>
    <row r="88" spans="1:53">
      <c r="A88" s="118" t="s">
        <v>132</v>
      </c>
      <c r="B88" s="119"/>
      <c r="C88" s="119">
        <f>L95</f>
        <v>1</v>
      </c>
      <c r="D88" s="119">
        <f t="shared" ref="D88:J88" si="119">M95</f>
        <v>0.75277265270908222</v>
      </c>
      <c r="E88" s="119">
        <f t="shared" si="119"/>
        <v>1.6020819787597218</v>
      </c>
      <c r="F88" s="119">
        <f t="shared" si="119"/>
        <v>1.5165750888103104</v>
      </c>
      <c r="G88" s="119">
        <f t="shared" si="119"/>
        <v>1.2110601416389963</v>
      </c>
      <c r="H88" s="119">
        <f t="shared" si="119"/>
        <v>1.6733200530681513</v>
      </c>
      <c r="I88" s="119">
        <f t="shared" si="119"/>
        <v>1.1401754250991367</v>
      </c>
      <c r="J88" s="119">
        <f t="shared" si="119"/>
        <v>0.53452248382485001</v>
      </c>
      <c r="L88" s="110" t="b">
        <f t="shared" si="110"/>
        <v>0</v>
      </c>
      <c r="M88" s="106" t="b">
        <f t="shared" si="104"/>
        <v>0</v>
      </c>
      <c r="N88" s="106" t="b">
        <f t="shared" si="104"/>
        <v>0</v>
      </c>
      <c r="O88" s="106" t="b">
        <f t="shared" si="104"/>
        <v>0</v>
      </c>
      <c r="P88" s="106" t="b">
        <f t="shared" si="104"/>
        <v>0</v>
      </c>
      <c r="Q88" s="106" t="b">
        <f t="shared" si="104"/>
        <v>0</v>
      </c>
      <c r="R88" s="106" t="b">
        <f t="shared" si="104"/>
        <v>0</v>
      </c>
      <c r="S88" s="111" t="b">
        <f t="shared" si="104"/>
        <v>0</v>
      </c>
      <c r="V88" s="110" t="b">
        <f t="shared" si="111"/>
        <v>0</v>
      </c>
      <c r="W88" s="106" t="b">
        <f t="shared" si="105"/>
        <v>0</v>
      </c>
      <c r="X88" s="106" t="b">
        <f t="shared" si="105"/>
        <v>0</v>
      </c>
      <c r="Y88" s="106" t="b">
        <f t="shared" si="105"/>
        <v>0</v>
      </c>
      <c r="Z88" s="106" t="b">
        <f t="shared" si="105"/>
        <v>0</v>
      </c>
      <c r="AA88" s="106" t="b">
        <f t="shared" si="105"/>
        <v>0</v>
      </c>
      <c r="AB88" s="106" t="b">
        <f t="shared" si="105"/>
        <v>0</v>
      </c>
      <c r="AC88" s="106" t="b">
        <f t="shared" si="105"/>
        <v>0</v>
      </c>
      <c r="AD88" s="110" t="b">
        <f t="shared" si="112"/>
        <v>0</v>
      </c>
      <c r="AE88" s="106" t="b">
        <f t="shared" si="106"/>
        <v>0</v>
      </c>
      <c r="AF88" s="106" t="b">
        <f t="shared" si="106"/>
        <v>0</v>
      </c>
      <c r="AG88" s="106" t="b">
        <f t="shared" si="106"/>
        <v>0</v>
      </c>
      <c r="AH88" s="106" t="b">
        <f t="shared" si="106"/>
        <v>0</v>
      </c>
      <c r="AI88" s="106" t="b">
        <f t="shared" si="106"/>
        <v>0</v>
      </c>
      <c r="AJ88" s="106" t="b">
        <f t="shared" si="106"/>
        <v>0</v>
      </c>
      <c r="AK88" s="106" t="b">
        <f t="shared" si="106"/>
        <v>0</v>
      </c>
      <c r="AL88" s="158" t="b">
        <f t="shared" si="113"/>
        <v>0</v>
      </c>
      <c r="AM88" s="155" t="b">
        <f t="shared" si="107"/>
        <v>0</v>
      </c>
      <c r="AN88" s="155" t="b">
        <f t="shared" si="107"/>
        <v>0</v>
      </c>
      <c r="AO88" s="155" t="b">
        <f t="shared" si="107"/>
        <v>0</v>
      </c>
      <c r="AP88" s="155" t="b">
        <f t="shared" si="107"/>
        <v>0</v>
      </c>
      <c r="AQ88" s="155" t="b">
        <f t="shared" si="107"/>
        <v>0</v>
      </c>
      <c r="AR88" s="155" t="b">
        <f t="shared" si="107"/>
        <v>0</v>
      </c>
      <c r="AS88" s="155" t="b">
        <f t="shared" si="107"/>
        <v>0</v>
      </c>
      <c r="AT88" s="158">
        <f t="shared" si="114"/>
        <v>6</v>
      </c>
      <c r="AU88" s="155">
        <f t="shared" si="108"/>
        <v>6</v>
      </c>
      <c r="AV88" s="155">
        <f t="shared" si="108"/>
        <v>7</v>
      </c>
      <c r="AW88" s="155">
        <f t="shared" si="108"/>
        <v>6</v>
      </c>
      <c r="AX88" s="155">
        <f t="shared" si="108"/>
        <v>5</v>
      </c>
      <c r="AY88" s="155">
        <f t="shared" si="108"/>
        <v>5</v>
      </c>
      <c r="AZ88" s="155">
        <f t="shared" si="108"/>
        <v>5</v>
      </c>
      <c r="BA88" s="159">
        <f t="shared" si="108"/>
        <v>6</v>
      </c>
    </row>
    <row r="89" spans="1:53">
      <c r="A89" s="118" t="s">
        <v>109</v>
      </c>
      <c r="B89" s="119"/>
      <c r="C89" s="119">
        <f>C87/7</f>
        <v>0.5714285714285714</v>
      </c>
      <c r="D89" s="119">
        <f t="shared" ref="D89:J89" si="120">D87/7</f>
        <v>0.69047619047619047</v>
      </c>
      <c r="E89" s="119">
        <f t="shared" si="120"/>
        <v>0.54761904761904767</v>
      </c>
      <c r="F89" s="119">
        <f t="shared" si="120"/>
        <v>0.65714285714285714</v>
      </c>
      <c r="G89" s="119">
        <f t="shared" si="120"/>
        <v>0.61904761904761896</v>
      </c>
      <c r="H89" s="119">
        <f t="shared" si="120"/>
        <v>0.65714285714285714</v>
      </c>
      <c r="I89" s="119">
        <f t="shared" si="120"/>
        <v>0.77142857142857146</v>
      </c>
      <c r="J89" s="119">
        <f t="shared" si="120"/>
        <v>0.93877551020408156</v>
      </c>
      <c r="L89" s="110">
        <f t="shared" si="110"/>
        <v>3</v>
      </c>
      <c r="M89" s="106">
        <f t="shared" si="104"/>
        <v>4</v>
      </c>
      <c r="N89" s="106">
        <f t="shared" si="104"/>
        <v>2</v>
      </c>
      <c r="O89" s="106">
        <f t="shared" si="104"/>
        <v>3</v>
      </c>
      <c r="P89" s="106">
        <f t="shared" si="104"/>
        <v>3</v>
      </c>
      <c r="Q89" s="106">
        <f t="shared" si="104"/>
        <v>6</v>
      </c>
      <c r="R89" s="106">
        <f t="shared" si="104"/>
        <v>4</v>
      </c>
      <c r="S89" s="111">
        <f t="shared" si="104"/>
        <v>7</v>
      </c>
      <c r="V89" s="110" t="b">
        <f t="shared" si="111"/>
        <v>0</v>
      </c>
      <c r="W89" s="106" t="b">
        <f t="shared" si="105"/>
        <v>0</v>
      </c>
      <c r="X89" s="106" t="b">
        <f t="shared" si="105"/>
        <v>0</v>
      </c>
      <c r="Y89" s="106" t="b">
        <f t="shared" si="105"/>
        <v>0</v>
      </c>
      <c r="Z89" s="106" t="b">
        <f t="shared" si="105"/>
        <v>0</v>
      </c>
      <c r="AA89" s="106" t="b">
        <f t="shared" si="105"/>
        <v>0</v>
      </c>
      <c r="AB89" s="106" t="b">
        <f t="shared" si="105"/>
        <v>0</v>
      </c>
      <c r="AC89" s="106" t="b">
        <f t="shared" si="105"/>
        <v>0</v>
      </c>
      <c r="AD89" s="110" t="b">
        <f t="shared" si="112"/>
        <v>0</v>
      </c>
      <c r="AE89" s="106" t="b">
        <f t="shared" si="106"/>
        <v>0</v>
      </c>
      <c r="AF89" s="106" t="b">
        <f t="shared" si="106"/>
        <v>0</v>
      </c>
      <c r="AG89" s="106" t="b">
        <f t="shared" si="106"/>
        <v>0</v>
      </c>
      <c r="AH89" s="106" t="b">
        <f t="shared" si="106"/>
        <v>0</v>
      </c>
      <c r="AI89" s="106" t="b">
        <f t="shared" si="106"/>
        <v>0</v>
      </c>
      <c r="AJ89" s="106" t="b">
        <f t="shared" si="106"/>
        <v>0</v>
      </c>
      <c r="AK89" s="106" t="b">
        <f t="shared" si="106"/>
        <v>0</v>
      </c>
      <c r="AL89" s="158" t="b">
        <f t="shared" si="113"/>
        <v>0</v>
      </c>
      <c r="AM89" s="155" t="b">
        <f t="shared" si="107"/>
        <v>0</v>
      </c>
      <c r="AN89" s="155" t="b">
        <f t="shared" si="107"/>
        <v>0</v>
      </c>
      <c r="AO89" s="155" t="b">
        <f t="shared" si="107"/>
        <v>0</v>
      </c>
      <c r="AP89" s="155" t="b">
        <f t="shared" si="107"/>
        <v>0</v>
      </c>
      <c r="AQ89" s="155" t="b">
        <f t="shared" si="107"/>
        <v>0</v>
      </c>
      <c r="AR89" s="155" t="b">
        <f t="shared" si="107"/>
        <v>0</v>
      </c>
      <c r="AS89" s="155" t="b">
        <f t="shared" si="107"/>
        <v>0</v>
      </c>
      <c r="AT89" s="158">
        <f t="shared" si="114"/>
        <v>3</v>
      </c>
      <c r="AU89" s="155">
        <f t="shared" si="108"/>
        <v>4</v>
      </c>
      <c r="AV89" s="155">
        <f t="shared" si="108"/>
        <v>2</v>
      </c>
      <c r="AW89" s="155">
        <f t="shared" si="108"/>
        <v>3</v>
      </c>
      <c r="AX89" s="155">
        <f t="shared" si="108"/>
        <v>3</v>
      </c>
      <c r="AY89" s="155">
        <f t="shared" si="108"/>
        <v>6</v>
      </c>
      <c r="AZ89" s="155">
        <f t="shared" si="108"/>
        <v>4</v>
      </c>
      <c r="BA89" s="159">
        <f t="shared" si="108"/>
        <v>7</v>
      </c>
    </row>
    <row r="90" spans="1:53">
      <c r="A90" s="118" t="s">
        <v>158</v>
      </c>
      <c r="B90" s="119"/>
      <c r="C90" s="119">
        <f>C89*C$2</f>
        <v>7.1428571428571425E-2</v>
      </c>
      <c r="D90" s="119">
        <f t="shared" ref="D90" si="121">D89*D$2</f>
        <v>2.8769841269841268E-2</v>
      </c>
      <c r="E90" s="119">
        <f t="shared" ref="E90" si="122">E89*E$2</f>
        <v>0.11408730158730161</v>
      </c>
      <c r="F90" s="119">
        <f t="shared" ref="F90" si="123">F89*F$2</f>
        <v>0.10952380952380952</v>
      </c>
      <c r="G90" s="119">
        <f t="shared" ref="G90" si="124">G89*G$2</f>
        <v>0.12896825396825398</v>
      </c>
      <c r="H90" s="119">
        <f t="shared" ref="H90" si="125">H89*H$2</f>
        <v>5.4761904761904762E-2</v>
      </c>
      <c r="I90" s="119">
        <f t="shared" ref="I90" si="126">I89*I$2</f>
        <v>0.12857142857142856</v>
      </c>
      <c r="J90" s="119">
        <f t="shared" ref="J90" si="127">J89*J$2</f>
        <v>7.8231292517006792E-2</v>
      </c>
      <c r="K90" s="119">
        <f>SUM(C90:J90)</f>
        <v>0.71434240362811796</v>
      </c>
      <c r="L90" s="110">
        <f t="shared" si="110"/>
        <v>5</v>
      </c>
      <c r="M90" s="106">
        <f t="shared" si="104"/>
        <v>6</v>
      </c>
      <c r="N90" s="106">
        <f t="shared" si="104"/>
        <v>6</v>
      </c>
      <c r="O90" s="106">
        <f t="shared" si="104"/>
        <v>6</v>
      </c>
      <c r="P90" s="106">
        <f t="shared" si="104"/>
        <v>5</v>
      </c>
      <c r="Q90" s="106" t="str">
        <f t="shared" si="104"/>
        <v xml:space="preserve">weiß nicht </v>
      </c>
      <c r="R90" s="106">
        <f t="shared" si="104"/>
        <v>6</v>
      </c>
      <c r="S90" s="111">
        <f t="shared" si="104"/>
        <v>6</v>
      </c>
      <c r="V90" s="110" t="b">
        <f t="shared" si="111"/>
        <v>0</v>
      </c>
      <c r="W90" s="106" t="b">
        <f t="shared" si="105"/>
        <v>0</v>
      </c>
      <c r="X90" s="106" t="b">
        <f t="shared" si="105"/>
        <v>0</v>
      </c>
      <c r="Y90" s="106" t="b">
        <f t="shared" si="105"/>
        <v>0</v>
      </c>
      <c r="Z90" s="106" t="b">
        <f t="shared" si="105"/>
        <v>0</v>
      </c>
      <c r="AA90" s="106" t="b">
        <f t="shared" si="105"/>
        <v>0</v>
      </c>
      <c r="AB90" s="106" t="b">
        <f t="shared" si="105"/>
        <v>0</v>
      </c>
      <c r="AC90" s="106" t="b">
        <f t="shared" si="105"/>
        <v>0</v>
      </c>
      <c r="AD90" s="110" t="b">
        <f t="shared" si="112"/>
        <v>0</v>
      </c>
      <c r="AE90" s="106" t="b">
        <f t="shared" si="106"/>
        <v>0</v>
      </c>
      <c r="AF90" s="106" t="b">
        <f t="shared" si="106"/>
        <v>0</v>
      </c>
      <c r="AG90" s="106" t="b">
        <f t="shared" si="106"/>
        <v>0</v>
      </c>
      <c r="AH90" s="106" t="b">
        <f t="shared" si="106"/>
        <v>0</v>
      </c>
      <c r="AI90" s="106" t="b">
        <f t="shared" si="106"/>
        <v>0</v>
      </c>
      <c r="AJ90" s="106" t="b">
        <f t="shared" si="106"/>
        <v>0</v>
      </c>
      <c r="AK90" s="106" t="b">
        <f t="shared" si="106"/>
        <v>0</v>
      </c>
      <c r="AL90" s="158" t="b">
        <f t="shared" si="113"/>
        <v>0</v>
      </c>
      <c r="AM90" s="155" t="b">
        <f t="shared" si="107"/>
        <v>0</v>
      </c>
      <c r="AN90" s="155" t="b">
        <f t="shared" si="107"/>
        <v>0</v>
      </c>
      <c r="AO90" s="155" t="b">
        <f t="shared" si="107"/>
        <v>0</v>
      </c>
      <c r="AP90" s="155" t="b">
        <f t="shared" si="107"/>
        <v>0</v>
      </c>
      <c r="AQ90" s="155" t="b">
        <f t="shared" si="107"/>
        <v>0</v>
      </c>
      <c r="AR90" s="155" t="b">
        <f t="shared" si="107"/>
        <v>0</v>
      </c>
      <c r="AS90" s="155" t="b">
        <f t="shared" si="107"/>
        <v>0</v>
      </c>
      <c r="AT90" s="158">
        <f t="shared" si="114"/>
        <v>5</v>
      </c>
      <c r="AU90" s="155">
        <f t="shared" si="108"/>
        <v>6</v>
      </c>
      <c r="AV90" s="155">
        <f t="shared" si="108"/>
        <v>6</v>
      </c>
      <c r="AW90" s="155">
        <f t="shared" si="108"/>
        <v>6</v>
      </c>
      <c r="AX90" s="155">
        <f t="shared" si="108"/>
        <v>5</v>
      </c>
      <c r="AY90" s="155" t="str">
        <f t="shared" si="108"/>
        <v xml:space="preserve">weiß nicht </v>
      </c>
      <c r="AZ90" s="155">
        <f t="shared" si="108"/>
        <v>6</v>
      </c>
      <c r="BA90" s="159">
        <f t="shared" si="108"/>
        <v>6</v>
      </c>
    </row>
    <row r="91" spans="1:53">
      <c r="A91" s="118" t="s">
        <v>193</v>
      </c>
      <c r="B91" s="119"/>
      <c r="C91" s="119">
        <f>C89*C$3</f>
        <v>6.8261407329730295E-2</v>
      </c>
      <c r="D91" s="119">
        <f t="shared" ref="D91:J91" si="128">D89*D$3</f>
        <v>6.9787090066593171E-2</v>
      </c>
      <c r="E91" s="119">
        <f t="shared" si="128"/>
        <v>0.10469233147804577</v>
      </c>
      <c r="F91" s="119">
        <f t="shared" si="128"/>
        <v>6.2263760049474336E-2</v>
      </c>
      <c r="G91" s="119">
        <f t="shared" si="128"/>
        <v>0.10646325723965475</v>
      </c>
      <c r="H91" s="119">
        <f t="shared" si="128"/>
        <v>6.8095547309833013E-2</v>
      </c>
      <c r="I91" s="119">
        <f t="shared" si="128"/>
        <v>9.6836936355569891E-2</v>
      </c>
      <c r="J91" s="119">
        <f t="shared" si="128"/>
        <v>8.6755013693789199E-2</v>
      </c>
      <c r="K91" s="119">
        <f>SUM(C91:J91)</f>
        <v>0.66315534352269045</v>
      </c>
      <c r="L91" s="110" t="b">
        <f t="shared" si="110"/>
        <v>0</v>
      </c>
      <c r="M91" s="106" t="b">
        <f t="shared" si="104"/>
        <v>0</v>
      </c>
      <c r="N91" s="106" t="b">
        <f t="shared" si="104"/>
        <v>0</v>
      </c>
      <c r="O91" s="106" t="b">
        <f t="shared" si="104"/>
        <v>0</v>
      </c>
      <c r="P91" s="106" t="b">
        <f t="shared" si="104"/>
        <v>0</v>
      </c>
      <c r="Q91" s="106" t="b">
        <f t="shared" si="104"/>
        <v>0</v>
      </c>
      <c r="R91" s="106" t="b">
        <f t="shared" si="104"/>
        <v>0</v>
      </c>
      <c r="S91" s="111" t="b">
        <f t="shared" si="104"/>
        <v>0</v>
      </c>
      <c r="V91" s="110" t="b">
        <f t="shared" si="111"/>
        <v>0</v>
      </c>
      <c r="W91" s="106" t="b">
        <f t="shared" si="105"/>
        <v>0</v>
      </c>
      <c r="X91" s="106" t="b">
        <f t="shared" si="105"/>
        <v>0</v>
      </c>
      <c r="Y91" s="106" t="b">
        <f t="shared" si="105"/>
        <v>0</v>
      </c>
      <c r="Z91" s="106" t="b">
        <f t="shared" si="105"/>
        <v>0</v>
      </c>
      <c r="AA91" s="106" t="b">
        <f t="shared" si="105"/>
        <v>0</v>
      </c>
      <c r="AB91" s="106" t="b">
        <f t="shared" si="105"/>
        <v>0</v>
      </c>
      <c r="AC91" s="106" t="b">
        <f t="shared" si="105"/>
        <v>0</v>
      </c>
      <c r="AD91" s="110">
        <f t="shared" si="112"/>
        <v>5</v>
      </c>
      <c r="AE91" s="106">
        <f t="shared" si="106"/>
        <v>5</v>
      </c>
      <c r="AF91" s="106">
        <f t="shared" si="106"/>
        <v>5</v>
      </c>
      <c r="AG91" s="106">
        <f t="shared" si="106"/>
        <v>4</v>
      </c>
      <c r="AH91" s="106">
        <f t="shared" si="106"/>
        <v>3</v>
      </c>
      <c r="AI91" s="106">
        <f t="shared" si="106"/>
        <v>4</v>
      </c>
      <c r="AJ91" s="106" t="str">
        <f t="shared" si="106"/>
        <v>weiß nicht</v>
      </c>
      <c r="AK91" s="106" t="str">
        <f t="shared" si="106"/>
        <v>weiß nicht</v>
      </c>
      <c r="AL91" s="158" t="b">
        <f t="shared" si="113"/>
        <v>0</v>
      </c>
      <c r="AM91" s="155" t="b">
        <f t="shared" si="107"/>
        <v>0</v>
      </c>
      <c r="AN91" s="155" t="b">
        <f t="shared" si="107"/>
        <v>0</v>
      </c>
      <c r="AO91" s="155" t="b">
        <f t="shared" si="107"/>
        <v>0</v>
      </c>
      <c r="AP91" s="155" t="b">
        <f t="shared" si="107"/>
        <v>0</v>
      </c>
      <c r="AQ91" s="155" t="b">
        <f t="shared" si="107"/>
        <v>0</v>
      </c>
      <c r="AR91" s="155" t="b">
        <f t="shared" si="107"/>
        <v>0</v>
      </c>
      <c r="AS91" s="155" t="b">
        <f t="shared" si="107"/>
        <v>0</v>
      </c>
      <c r="AT91" s="158">
        <f t="shared" si="114"/>
        <v>5</v>
      </c>
      <c r="AU91" s="155">
        <f t="shared" si="108"/>
        <v>5</v>
      </c>
      <c r="AV91" s="155">
        <f t="shared" si="108"/>
        <v>5</v>
      </c>
      <c r="AW91" s="155">
        <f t="shared" si="108"/>
        <v>4</v>
      </c>
      <c r="AX91" s="155">
        <f t="shared" si="108"/>
        <v>3</v>
      </c>
      <c r="AY91" s="155">
        <f t="shared" si="108"/>
        <v>4</v>
      </c>
      <c r="AZ91" s="155" t="str">
        <f t="shared" si="108"/>
        <v>weiß nicht</v>
      </c>
      <c r="BA91" s="159" t="str">
        <f t="shared" si="108"/>
        <v>weiß nicht</v>
      </c>
    </row>
    <row r="92" spans="1:53">
      <c r="A92" s="22" t="s">
        <v>110</v>
      </c>
      <c r="B92" s="3"/>
      <c r="C92" s="3">
        <f>K90</f>
        <v>0.71434240362811796</v>
      </c>
      <c r="L92" s="110" t="b">
        <f t="shared" si="110"/>
        <v>0</v>
      </c>
      <c r="M92" s="106" t="b">
        <f t="shared" si="104"/>
        <v>0</v>
      </c>
      <c r="N92" s="106" t="b">
        <f t="shared" si="104"/>
        <v>0</v>
      </c>
      <c r="O92" s="106" t="b">
        <f t="shared" si="104"/>
        <v>0</v>
      </c>
      <c r="P92" s="106" t="b">
        <f t="shared" si="104"/>
        <v>0</v>
      </c>
      <c r="Q92" s="106" t="b">
        <f t="shared" si="104"/>
        <v>0</v>
      </c>
      <c r="R92" s="106" t="b">
        <f t="shared" si="104"/>
        <v>0</v>
      </c>
      <c r="S92" s="111" t="b">
        <f t="shared" si="104"/>
        <v>0</v>
      </c>
      <c r="V92" s="110" t="b">
        <f t="shared" si="111"/>
        <v>0</v>
      </c>
      <c r="W92" s="106" t="b">
        <f t="shared" si="105"/>
        <v>0</v>
      </c>
      <c r="X92" s="106" t="b">
        <f t="shared" si="105"/>
        <v>0</v>
      </c>
      <c r="Y92" s="106" t="b">
        <f t="shared" si="105"/>
        <v>0</v>
      </c>
      <c r="Z92" s="106" t="b">
        <f t="shared" si="105"/>
        <v>0</v>
      </c>
      <c r="AA92" s="106" t="b">
        <f t="shared" si="105"/>
        <v>0</v>
      </c>
      <c r="AB92" s="106" t="b">
        <f t="shared" si="105"/>
        <v>0</v>
      </c>
      <c r="AC92" s="106" t="b">
        <f t="shared" si="105"/>
        <v>0</v>
      </c>
      <c r="AD92" s="110" t="b">
        <f t="shared" si="112"/>
        <v>0</v>
      </c>
      <c r="AE92" s="106" t="b">
        <f t="shared" si="106"/>
        <v>0</v>
      </c>
      <c r="AF92" s="106" t="b">
        <f t="shared" si="106"/>
        <v>0</v>
      </c>
      <c r="AG92" s="106" t="b">
        <f t="shared" si="106"/>
        <v>0</v>
      </c>
      <c r="AH92" s="106" t="b">
        <f t="shared" si="106"/>
        <v>0</v>
      </c>
      <c r="AI92" s="106" t="b">
        <f t="shared" si="106"/>
        <v>0</v>
      </c>
      <c r="AJ92" s="106" t="b">
        <f t="shared" si="106"/>
        <v>0</v>
      </c>
      <c r="AK92" s="106" t="b">
        <f t="shared" si="106"/>
        <v>0</v>
      </c>
      <c r="AL92" s="158" t="b">
        <f t="shared" si="113"/>
        <v>0</v>
      </c>
      <c r="AM92" s="155" t="b">
        <f t="shared" si="107"/>
        <v>0</v>
      </c>
      <c r="AN92" s="155" t="b">
        <f t="shared" si="107"/>
        <v>0</v>
      </c>
      <c r="AO92" s="155" t="b">
        <f t="shared" si="107"/>
        <v>0</v>
      </c>
      <c r="AP92" s="155" t="b">
        <f t="shared" si="107"/>
        <v>0</v>
      </c>
      <c r="AQ92" s="155" t="b">
        <f t="shared" si="107"/>
        <v>0</v>
      </c>
      <c r="AR92" s="155" t="b">
        <f t="shared" si="107"/>
        <v>0</v>
      </c>
      <c r="AS92" s="155" t="b">
        <f t="shared" si="107"/>
        <v>0</v>
      </c>
      <c r="AT92" s="158">
        <f t="shared" si="114"/>
        <v>4</v>
      </c>
      <c r="AU92" s="155">
        <f t="shared" si="108"/>
        <v>3</v>
      </c>
      <c r="AV92" s="155">
        <f t="shared" si="108"/>
        <v>2</v>
      </c>
      <c r="AW92" s="155">
        <f t="shared" si="108"/>
        <v>3</v>
      </c>
      <c r="AX92" s="155">
        <f t="shared" si="108"/>
        <v>3</v>
      </c>
      <c r="AY92" s="155">
        <f t="shared" si="108"/>
        <v>2</v>
      </c>
      <c r="AZ92" s="155">
        <f t="shared" si="108"/>
        <v>2</v>
      </c>
      <c r="BA92" s="159">
        <f t="shared" si="108"/>
        <v>6</v>
      </c>
    </row>
    <row r="93" spans="1:53" ht="15" thickBot="1">
      <c r="A93" s="87" t="s">
        <v>135</v>
      </c>
      <c r="B93" s="88"/>
      <c r="C93" s="88">
        <f>K91</f>
        <v>0.66315534352269045</v>
      </c>
      <c r="L93" s="112" t="b">
        <f>IF(AND($L78,C78)=TRUE,C78)</f>
        <v>0</v>
      </c>
      <c r="M93" s="113" t="b">
        <f t="shared" si="104"/>
        <v>0</v>
      </c>
      <c r="N93" s="113" t="b">
        <f t="shared" si="104"/>
        <v>0</v>
      </c>
      <c r="O93" s="113" t="b">
        <f t="shared" si="104"/>
        <v>0</v>
      </c>
      <c r="P93" s="113" t="b">
        <f t="shared" si="104"/>
        <v>0</v>
      </c>
      <c r="Q93" s="113" t="b">
        <f t="shared" si="104"/>
        <v>0</v>
      </c>
      <c r="R93" s="113" t="b">
        <f t="shared" si="104"/>
        <v>0</v>
      </c>
      <c r="S93" s="114" t="b">
        <f t="shared" si="104"/>
        <v>0</v>
      </c>
      <c r="V93" s="110">
        <f t="shared" si="111"/>
        <v>2</v>
      </c>
      <c r="W93" s="106">
        <f t="shared" si="105"/>
        <v>2</v>
      </c>
      <c r="X93" s="106">
        <f t="shared" si="105"/>
        <v>2</v>
      </c>
      <c r="Y93" s="106">
        <f t="shared" si="105"/>
        <v>2</v>
      </c>
      <c r="Z93" s="106">
        <f t="shared" si="105"/>
        <v>3</v>
      </c>
      <c r="AA93" s="106">
        <f t="shared" si="105"/>
        <v>2</v>
      </c>
      <c r="AB93" s="106">
        <f t="shared" si="105"/>
        <v>2</v>
      </c>
      <c r="AC93" s="106">
        <f t="shared" si="105"/>
        <v>3</v>
      </c>
      <c r="AD93" s="110" t="b">
        <f t="shared" si="112"/>
        <v>0</v>
      </c>
      <c r="AE93" s="106" t="b">
        <f t="shared" si="106"/>
        <v>0</v>
      </c>
      <c r="AF93" s="106" t="b">
        <f t="shared" si="106"/>
        <v>0</v>
      </c>
      <c r="AG93" s="106" t="b">
        <f t="shared" si="106"/>
        <v>0</v>
      </c>
      <c r="AH93" s="106" t="b">
        <f t="shared" si="106"/>
        <v>0</v>
      </c>
      <c r="AI93" s="106" t="b">
        <f t="shared" si="106"/>
        <v>0</v>
      </c>
      <c r="AJ93" s="106" t="b">
        <f t="shared" si="106"/>
        <v>0</v>
      </c>
      <c r="AK93" s="106" t="b">
        <f t="shared" si="106"/>
        <v>0</v>
      </c>
      <c r="AL93" s="158" t="b">
        <f t="shared" si="113"/>
        <v>0</v>
      </c>
      <c r="AM93" s="155" t="b">
        <f t="shared" si="107"/>
        <v>0</v>
      </c>
      <c r="AN93" s="155" t="b">
        <f t="shared" si="107"/>
        <v>0</v>
      </c>
      <c r="AO93" s="155" t="b">
        <f t="shared" si="107"/>
        <v>0</v>
      </c>
      <c r="AP93" s="155" t="b">
        <f t="shared" si="107"/>
        <v>0</v>
      </c>
      <c r="AQ93" s="155" t="b">
        <f t="shared" si="107"/>
        <v>0</v>
      </c>
      <c r="AR93" s="155" t="b">
        <f t="shared" si="107"/>
        <v>0</v>
      </c>
      <c r="AS93" s="155" t="b">
        <f t="shared" si="107"/>
        <v>0</v>
      </c>
      <c r="AT93" s="158">
        <f t="shared" si="114"/>
        <v>2</v>
      </c>
      <c r="AU93" s="155">
        <f t="shared" si="108"/>
        <v>2</v>
      </c>
      <c r="AV93" s="155">
        <f t="shared" si="108"/>
        <v>2</v>
      </c>
      <c r="AW93" s="155">
        <f t="shared" si="108"/>
        <v>2</v>
      </c>
      <c r="AX93" s="155">
        <f t="shared" si="108"/>
        <v>3</v>
      </c>
      <c r="AY93" s="155">
        <f t="shared" si="108"/>
        <v>2</v>
      </c>
      <c r="AZ93" s="155">
        <f t="shared" si="108"/>
        <v>2</v>
      </c>
      <c r="BA93" s="159">
        <f t="shared" si="108"/>
        <v>3</v>
      </c>
    </row>
    <row r="94" spans="1:53" ht="15" thickBot="1">
      <c r="A94" s="123" t="s">
        <v>130</v>
      </c>
      <c r="B94" s="124"/>
      <c r="L94" s="120">
        <f>AVERAGE(L79:L93)</f>
        <v>4</v>
      </c>
      <c r="M94" s="120">
        <f t="shared" ref="M94:S94" si="129">AVERAGE(M79:M93)</f>
        <v>4.833333333333333</v>
      </c>
      <c r="N94" s="120">
        <f t="shared" si="129"/>
        <v>3.8333333333333335</v>
      </c>
      <c r="O94" s="120">
        <f t="shared" si="129"/>
        <v>4.5999999999999996</v>
      </c>
      <c r="P94" s="120">
        <f t="shared" si="129"/>
        <v>4.333333333333333</v>
      </c>
      <c r="Q94" s="120">
        <f t="shared" si="129"/>
        <v>4.5999999999999996</v>
      </c>
      <c r="R94" s="120">
        <f t="shared" si="129"/>
        <v>5.4</v>
      </c>
      <c r="S94" s="120">
        <f t="shared" si="129"/>
        <v>6.5714285714285712</v>
      </c>
      <c r="V94" s="128">
        <f>AVERAGE(V79:V93)</f>
        <v>4.5</v>
      </c>
      <c r="W94" s="128">
        <f t="shared" ref="W94:AK94" si="130">AVERAGE(W79:W93)</f>
        <v>3</v>
      </c>
      <c r="X94" s="128">
        <f t="shared" si="130"/>
        <v>3</v>
      </c>
      <c r="Y94" s="128">
        <f t="shared" si="130"/>
        <v>3</v>
      </c>
      <c r="Z94" s="128">
        <f t="shared" si="130"/>
        <v>3.5</v>
      </c>
      <c r="AA94" s="128">
        <f t="shared" si="130"/>
        <v>3.5</v>
      </c>
      <c r="AB94" s="128">
        <f t="shared" si="130"/>
        <v>3</v>
      </c>
      <c r="AC94" s="128">
        <f t="shared" si="130"/>
        <v>4</v>
      </c>
      <c r="AD94" s="128">
        <f t="shared" si="130"/>
        <v>5</v>
      </c>
      <c r="AE94" s="128">
        <f t="shared" si="130"/>
        <v>4</v>
      </c>
      <c r="AF94" s="128">
        <f t="shared" si="130"/>
        <v>4.5</v>
      </c>
      <c r="AG94" s="128">
        <f t="shared" si="130"/>
        <v>4.5</v>
      </c>
      <c r="AH94" s="128">
        <f t="shared" si="130"/>
        <v>3.5</v>
      </c>
      <c r="AI94" s="128">
        <f t="shared" si="130"/>
        <v>4</v>
      </c>
      <c r="AJ94" s="128">
        <f t="shared" si="130"/>
        <v>4</v>
      </c>
      <c r="AK94" s="128">
        <f t="shared" si="130"/>
        <v>7</v>
      </c>
      <c r="AL94" s="166">
        <f t="shared" ref="AL94" si="131">AVERAGE(AL79:AL93)</f>
        <v>4</v>
      </c>
      <c r="AM94" s="166">
        <f t="shared" ref="AM94" si="132">AVERAGE(AM79:AM93)</f>
        <v>4.333333333333333</v>
      </c>
      <c r="AN94" s="166">
        <f t="shared" ref="AN94" si="133">AVERAGE(AN79:AN93)</f>
        <v>4</v>
      </c>
      <c r="AO94" s="166">
        <f t="shared" ref="AO94" si="134">AVERAGE(AO79:AO93)</f>
        <v>5</v>
      </c>
      <c r="AP94" s="166">
        <f t="shared" ref="AP94" si="135">AVERAGE(AP79:AP93)</f>
        <v>5</v>
      </c>
      <c r="AQ94" s="166">
        <f t="shared" ref="AQ94" si="136">AVERAGE(AQ79:AQ93)</f>
        <v>3</v>
      </c>
      <c r="AR94" s="166">
        <f t="shared" ref="AR94" si="137">AVERAGE(AR79:AR93)</f>
        <v>6</v>
      </c>
      <c r="AS94" s="166">
        <f t="shared" ref="AS94" si="138">AVERAGE(AS79:AS93)</f>
        <v>6.666666666666667</v>
      </c>
      <c r="AT94" s="166">
        <f t="shared" ref="AT94" si="139">AVERAGE(AT79:AT93)</f>
        <v>4.4545454545454541</v>
      </c>
      <c r="AU94" s="166">
        <f t="shared" ref="AU94" si="140">AVERAGE(AU79:AU93)</f>
        <v>4.0909090909090908</v>
      </c>
      <c r="AV94" s="166">
        <f t="shared" ref="AV94" si="141">AVERAGE(AV79:AV93)</f>
        <v>3.7272727272727271</v>
      </c>
      <c r="AW94" s="166">
        <f t="shared" ref="AW94" si="142">AVERAGE(AW79:AW93)</f>
        <v>4.2</v>
      </c>
      <c r="AX94" s="166">
        <f t="shared" ref="AX94" si="143">AVERAGE(AX79:AX93)</f>
        <v>4</v>
      </c>
      <c r="AY94" s="166">
        <f t="shared" ref="AY94" si="144">AVERAGE(AY79:AY93)</f>
        <v>4.0999999999999996</v>
      </c>
      <c r="AZ94" s="166">
        <f t="shared" ref="AZ94" si="145">AVERAGE(AZ79:AZ93)</f>
        <v>4.1111111111111107</v>
      </c>
      <c r="BA94" s="166">
        <f t="shared" ref="BA94" si="146">AVERAGE(BA79:BA93)</f>
        <v>5.6</v>
      </c>
    </row>
    <row r="95" spans="1:53" ht="15" thickBot="1">
      <c r="A95" s="125" t="s">
        <v>131</v>
      </c>
      <c r="B95" s="126"/>
      <c r="C95" s="126">
        <f>V97</f>
        <v>4.75</v>
      </c>
      <c r="D95" s="126">
        <f t="shared" ref="D95:J95" si="147">W97</f>
        <v>3.5</v>
      </c>
      <c r="E95" s="126">
        <f t="shared" si="147"/>
        <v>3.75</v>
      </c>
      <c r="F95" s="126">
        <f t="shared" si="147"/>
        <v>3.75</v>
      </c>
      <c r="G95" s="126">
        <f t="shared" si="147"/>
        <v>3.5</v>
      </c>
      <c r="H95" s="126">
        <f t="shared" si="147"/>
        <v>3.75</v>
      </c>
      <c r="I95" s="126">
        <f t="shared" si="147"/>
        <v>3.3333333333333335</v>
      </c>
      <c r="J95" s="126">
        <f t="shared" si="147"/>
        <v>5</v>
      </c>
      <c r="L95" s="129">
        <f>STDEV(L79:L93)</f>
        <v>1</v>
      </c>
      <c r="M95" s="129">
        <f t="shared" ref="M95:S95" si="148">STDEV(M79:M93)</f>
        <v>0.75277265270908222</v>
      </c>
      <c r="N95" s="129">
        <f t="shared" si="148"/>
        <v>1.6020819787597218</v>
      </c>
      <c r="O95" s="129">
        <f t="shared" si="148"/>
        <v>1.5165750888103104</v>
      </c>
      <c r="P95" s="129">
        <f t="shared" si="148"/>
        <v>1.2110601416389963</v>
      </c>
      <c r="Q95" s="129">
        <f t="shared" si="148"/>
        <v>1.6733200530681513</v>
      </c>
      <c r="R95" s="129">
        <f t="shared" si="148"/>
        <v>1.1401754250991367</v>
      </c>
      <c r="S95" s="129">
        <f t="shared" si="148"/>
        <v>0.53452248382485001</v>
      </c>
      <c r="V95" s="128">
        <f>STDEV(V79:V93)</f>
        <v>3.5355339059327378</v>
      </c>
      <c r="W95" s="128">
        <f t="shared" ref="W95:AK95" si="149">STDEV(W79:W93)</f>
        <v>1.4142135623730951</v>
      </c>
      <c r="X95" s="128">
        <f t="shared" si="149"/>
        <v>1.4142135623730951</v>
      </c>
      <c r="Y95" s="128">
        <f t="shared" si="149"/>
        <v>1.4142135623730951</v>
      </c>
      <c r="Z95" s="128">
        <f t="shared" si="149"/>
        <v>0.70710678118654757</v>
      </c>
      <c r="AA95" s="128">
        <f t="shared" si="149"/>
        <v>2.1213203435596424</v>
      </c>
      <c r="AB95" s="128">
        <f t="shared" si="149"/>
        <v>1.4142135623730951</v>
      </c>
      <c r="AC95" s="128">
        <f t="shared" si="149"/>
        <v>1.4142135623730951</v>
      </c>
      <c r="AD95" s="128">
        <f t="shared" si="149"/>
        <v>0</v>
      </c>
      <c r="AE95" s="128">
        <f t="shared" si="149"/>
        <v>1.4142135623730951</v>
      </c>
      <c r="AF95" s="128">
        <f t="shared" si="149"/>
        <v>0.70710678118654757</v>
      </c>
      <c r="AG95" s="128">
        <f t="shared" si="149"/>
        <v>0.70710678118654757</v>
      </c>
      <c r="AH95" s="128">
        <f t="shared" si="149"/>
        <v>0.70710678118654757</v>
      </c>
      <c r="AI95" s="128">
        <f t="shared" si="149"/>
        <v>0</v>
      </c>
      <c r="AJ95" s="128" t="e">
        <f t="shared" si="149"/>
        <v>#DIV/0!</v>
      </c>
      <c r="AK95" s="128" t="e">
        <f t="shared" si="149"/>
        <v>#DIV/0!</v>
      </c>
      <c r="AL95" s="166">
        <f t="shared" ref="AL95:AS95" si="150">STDEV(AL79:AL93)</f>
        <v>1.4142135623730951</v>
      </c>
      <c r="AM95" s="166">
        <f t="shared" si="150"/>
        <v>0.57735026918962473</v>
      </c>
      <c r="AN95" s="166">
        <f t="shared" si="150"/>
        <v>1.7320508075688772</v>
      </c>
      <c r="AO95" s="166">
        <f t="shared" si="150"/>
        <v>0</v>
      </c>
      <c r="AP95" s="166">
        <f t="shared" si="150"/>
        <v>1.4142135623730951</v>
      </c>
      <c r="AQ95" s="166">
        <f t="shared" si="150"/>
        <v>1.4142135623730951</v>
      </c>
      <c r="AR95" s="166">
        <f t="shared" si="150"/>
        <v>1.4142135623730951</v>
      </c>
      <c r="AS95" s="166">
        <f t="shared" si="150"/>
        <v>0.57735026918962162</v>
      </c>
      <c r="AT95" s="166">
        <f t="shared" ref="AT95:BA95" si="151">STDEV(AT79:AT93)</f>
        <v>1.4396969378057562</v>
      </c>
      <c r="AU95" s="166">
        <f t="shared" si="151"/>
        <v>1.4459976109624424</v>
      </c>
      <c r="AV95" s="166">
        <f t="shared" si="151"/>
        <v>1.848832555474351</v>
      </c>
      <c r="AW95" s="166">
        <f t="shared" si="151"/>
        <v>1.4757295747452435</v>
      </c>
      <c r="AX95" s="166">
        <f t="shared" si="151"/>
        <v>1.0954451150103321</v>
      </c>
      <c r="AY95" s="166">
        <f t="shared" si="151"/>
        <v>1.5951314818673867</v>
      </c>
      <c r="AZ95" s="166">
        <f t="shared" si="151"/>
        <v>1.3642254619787415</v>
      </c>
      <c r="BA95" s="166">
        <f t="shared" si="151"/>
        <v>1.5055453054181611</v>
      </c>
    </row>
    <row r="96" spans="1:53" ht="15" thickBot="1">
      <c r="A96" s="125" t="s">
        <v>132</v>
      </c>
      <c r="B96" s="126"/>
      <c r="C96" s="126">
        <f>V98</f>
        <v>4.25</v>
      </c>
      <c r="D96" s="126">
        <f t="shared" ref="D96:J96" si="152">W98</f>
        <v>1.6666666666666667</v>
      </c>
      <c r="E96" s="126">
        <f t="shared" si="152"/>
        <v>1.5833333333333333</v>
      </c>
      <c r="F96" s="126">
        <f t="shared" si="152"/>
        <v>1.5833333333333333</v>
      </c>
      <c r="G96" s="126">
        <f t="shared" si="152"/>
        <v>0.33333333333333331</v>
      </c>
      <c r="H96" s="126">
        <f t="shared" si="152"/>
        <v>1.5833333333333333</v>
      </c>
      <c r="I96" s="126">
        <f t="shared" si="152"/>
        <v>1.3333333333333321</v>
      </c>
      <c r="J96" s="126">
        <f t="shared" si="152"/>
        <v>4</v>
      </c>
    </row>
    <row r="97" spans="1:29" ht="15" thickBot="1">
      <c r="A97" s="125" t="s">
        <v>109</v>
      </c>
      <c r="B97" s="126"/>
      <c r="C97" s="126">
        <f>C95/7</f>
        <v>0.6785714285714286</v>
      </c>
      <c r="D97" s="126">
        <f t="shared" ref="D97:J97" si="153">D95/7</f>
        <v>0.5</v>
      </c>
      <c r="E97" s="126">
        <f t="shared" si="153"/>
        <v>0.5357142857142857</v>
      </c>
      <c r="F97" s="126">
        <f t="shared" si="153"/>
        <v>0.5357142857142857</v>
      </c>
      <c r="G97" s="126">
        <f t="shared" si="153"/>
        <v>0.5</v>
      </c>
      <c r="H97" s="126">
        <f t="shared" si="153"/>
        <v>0.5357142857142857</v>
      </c>
      <c r="I97" s="126">
        <f t="shared" si="153"/>
        <v>0.47619047619047622</v>
      </c>
      <c r="J97" s="126">
        <f t="shared" si="153"/>
        <v>0.7142857142857143</v>
      </c>
      <c r="T97" s="132" t="s">
        <v>194</v>
      </c>
      <c r="U97" s="132"/>
      <c r="V97" s="133">
        <f>AVERAGE(V79:V93,AD79:AD93)</f>
        <v>4.75</v>
      </c>
      <c r="W97" s="133">
        <f t="shared" ref="W97:AC97" si="154">AVERAGE(W79:W93,AE79:AE93)</f>
        <v>3.5</v>
      </c>
      <c r="X97" s="133">
        <f t="shared" si="154"/>
        <v>3.75</v>
      </c>
      <c r="Y97" s="133">
        <f t="shared" si="154"/>
        <v>3.75</v>
      </c>
      <c r="Z97" s="133">
        <f t="shared" si="154"/>
        <v>3.5</v>
      </c>
      <c r="AA97" s="133">
        <f t="shared" si="154"/>
        <v>3.75</v>
      </c>
      <c r="AB97" s="133">
        <f t="shared" si="154"/>
        <v>3.3333333333333335</v>
      </c>
      <c r="AC97" s="133">
        <f t="shared" si="154"/>
        <v>5</v>
      </c>
    </row>
    <row r="98" spans="1:29" ht="15" thickBot="1">
      <c r="A98" s="125" t="s">
        <v>158</v>
      </c>
      <c r="B98" s="126"/>
      <c r="C98" s="126">
        <f>C97*C$2</f>
        <v>8.4821428571428575E-2</v>
      </c>
      <c r="D98" s="126">
        <f>D97*D$2</f>
        <v>2.0833333333333332E-2</v>
      </c>
      <c r="E98" s="126">
        <f>E97*E$2</f>
        <v>0.11160714285714288</v>
      </c>
      <c r="F98" s="126">
        <f t="shared" ref="F98:J98" si="155">F97*F$2</f>
        <v>8.9285714285714274E-2</v>
      </c>
      <c r="G98" s="126">
        <f t="shared" si="155"/>
        <v>0.10416666666666669</v>
      </c>
      <c r="H98" s="126">
        <f t="shared" si="155"/>
        <v>4.4642857142857137E-2</v>
      </c>
      <c r="I98" s="126">
        <f t="shared" si="155"/>
        <v>7.9365079365079361E-2</v>
      </c>
      <c r="J98" s="126">
        <f t="shared" si="155"/>
        <v>5.9523809523809521E-2</v>
      </c>
      <c r="K98" s="126">
        <f>SUM(C98:J98)</f>
        <v>0.59424603174603186</v>
      </c>
      <c r="T98" s="132" t="s">
        <v>195</v>
      </c>
      <c r="U98" s="132"/>
      <c r="V98" s="133">
        <f>VAR(V79:V93,AD79:AD93)</f>
        <v>4.25</v>
      </c>
      <c r="W98" s="133">
        <f t="shared" ref="W98:AC98" si="156">VAR(W79:W93,AE79:AE93)</f>
        <v>1.6666666666666667</v>
      </c>
      <c r="X98" s="133">
        <f t="shared" si="156"/>
        <v>1.5833333333333333</v>
      </c>
      <c r="Y98" s="133">
        <f t="shared" si="156"/>
        <v>1.5833333333333333</v>
      </c>
      <c r="Z98" s="133">
        <f t="shared" si="156"/>
        <v>0.33333333333333331</v>
      </c>
      <c r="AA98" s="133">
        <f t="shared" si="156"/>
        <v>1.5833333333333333</v>
      </c>
      <c r="AB98" s="133">
        <f t="shared" si="156"/>
        <v>1.3333333333333321</v>
      </c>
      <c r="AC98" s="133">
        <f t="shared" si="156"/>
        <v>4</v>
      </c>
    </row>
    <row r="99" spans="1:29">
      <c r="A99" s="125" t="s">
        <v>193</v>
      </c>
      <c r="B99" s="126"/>
      <c r="C99" s="126">
        <f>C97*C$3</f>
        <v>8.1060421204054739E-2</v>
      </c>
      <c r="D99" s="126">
        <f t="shared" ref="D99:J99" si="157">D97*D$3</f>
        <v>5.0535479013739885E-2</v>
      </c>
      <c r="E99" s="126">
        <f t="shared" si="157"/>
        <v>0.10241641122852302</v>
      </c>
      <c r="F99" s="126">
        <f t="shared" si="157"/>
        <v>5.075850004033234E-2</v>
      </c>
      <c r="G99" s="126">
        <f t="shared" si="157"/>
        <v>8.5989553924336534E-2</v>
      </c>
      <c r="H99" s="126">
        <f t="shared" si="157"/>
        <v>5.5512674437363865E-2</v>
      </c>
      <c r="I99" s="126">
        <f t="shared" si="157"/>
        <v>5.9775886639240675E-2</v>
      </c>
      <c r="J99" s="126">
        <f t="shared" si="157"/>
        <v>6.6009249549622229E-2</v>
      </c>
      <c r="K99" s="126">
        <f>SUM(C99:J99)</f>
        <v>0.5520581760372133</v>
      </c>
    </row>
    <row r="100" spans="1:29">
      <c r="A100" s="22" t="s">
        <v>110</v>
      </c>
      <c r="B100" s="3"/>
      <c r="C100" s="3">
        <f>K98</f>
        <v>0.59424603174603186</v>
      </c>
    </row>
    <row r="101" spans="1:29">
      <c r="A101" s="87" t="s">
        <v>135</v>
      </c>
      <c r="B101" s="88"/>
      <c r="C101" s="88">
        <f>K99</f>
        <v>0.5520581760372133</v>
      </c>
    </row>
    <row r="102" spans="1:29">
      <c r="A102" s="149" t="s">
        <v>198</v>
      </c>
    </row>
    <row r="103" spans="1:29">
      <c r="A103" s="150" t="s">
        <v>131</v>
      </c>
      <c r="B103" s="151"/>
      <c r="C103" s="151">
        <f>AL94</f>
        <v>4</v>
      </c>
      <c r="D103" s="151">
        <f t="shared" ref="D103:J103" si="158">AM94</f>
        <v>4.333333333333333</v>
      </c>
      <c r="E103" s="151">
        <f t="shared" si="158"/>
        <v>4</v>
      </c>
      <c r="F103" s="151">
        <f t="shared" si="158"/>
        <v>5</v>
      </c>
      <c r="G103" s="151">
        <f t="shared" si="158"/>
        <v>5</v>
      </c>
      <c r="H103" s="151">
        <f t="shared" si="158"/>
        <v>3</v>
      </c>
      <c r="I103" s="151">
        <f t="shared" si="158"/>
        <v>6</v>
      </c>
      <c r="J103" s="151">
        <f t="shared" si="158"/>
        <v>6.666666666666667</v>
      </c>
    </row>
    <row r="104" spans="1:29">
      <c r="A104" s="150" t="s">
        <v>132</v>
      </c>
      <c r="B104" s="151"/>
      <c r="C104" s="151">
        <f>AL95</f>
        <v>1.4142135623730951</v>
      </c>
      <c r="D104" s="151">
        <f t="shared" ref="D104:J104" si="159">AM95</f>
        <v>0.57735026918962473</v>
      </c>
      <c r="E104" s="151">
        <f t="shared" si="159"/>
        <v>1.7320508075688772</v>
      </c>
      <c r="F104" s="151">
        <f t="shared" si="159"/>
        <v>0</v>
      </c>
      <c r="G104" s="151">
        <f t="shared" si="159"/>
        <v>1.4142135623730951</v>
      </c>
      <c r="H104" s="151">
        <f t="shared" si="159"/>
        <v>1.4142135623730951</v>
      </c>
      <c r="I104" s="151">
        <f t="shared" si="159"/>
        <v>1.4142135623730951</v>
      </c>
      <c r="J104" s="151">
        <f t="shared" si="159"/>
        <v>0.57735026918962162</v>
      </c>
    </row>
    <row r="105" spans="1:29">
      <c r="A105" s="150" t="s">
        <v>109</v>
      </c>
      <c r="B105" s="151"/>
      <c r="C105" s="151">
        <f>C103/7</f>
        <v>0.5714285714285714</v>
      </c>
      <c r="D105" s="151">
        <f t="shared" ref="D105:J105" si="160">D103/7</f>
        <v>0.61904761904761896</v>
      </c>
      <c r="E105" s="151">
        <f t="shared" si="160"/>
        <v>0.5714285714285714</v>
      </c>
      <c r="F105" s="151">
        <f t="shared" si="160"/>
        <v>0.7142857142857143</v>
      </c>
      <c r="G105" s="151">
        <f t="shared" si="160"/>
        <v>0.7142857142857143</v>
      </c>
      <c r="H105" s="151">
        <f t="shared" si="160"/>
        <v>0.42857142857142855</v>
      </c>
      <c r="I105" s="151">
        <f t="shared" si="160"/>
        <v>0.8571428571428571</v>
      </c>
      <c r="J105" s="151">
        <f t="shared" si="160"/>
        <v>0.95238095238095244</v>
      </c>
    </row>
    <row r="106" spans="1:29">
      <c r="A106" s="150" t="s">
        <v>158</v>
      </c>
      <c r="B106" s="151"/>
      <c r="C106" s="151">
        <f t="shared" ref="C106:J106" si="161">C105*D$2</f>
        <v>2.3809523809523808E-2</v>
      </c>
      <c r="D106" s="151">
        <f t="shared" si="161"/>
        <v>0.12896825396825398</v>
      </c>
      <c r="E106" s="151">
        <f t="shared" si="161"/>
        <v>9.5238095238095233E-2</v>
      </c>
      <c r="F106" s="151">
        <f t="shared" si="161"/>
        <v>0.14880952380952384</v>
      </c>
      <c r="G106" s="151">
        <f t="shared" si="161"/>
        <v>5.9523809523809521E-2</v>
      </c>
      <c r="H106" s="151">
        <f t="shared" si="161"/>
        <v>7.1428571428571425E-2</v>
      </c>
      <c r="I106" s="151">
        <f t="shared" si="161"/>
        <v>7.1428571428571425E-2</v>
      </c>
      <c r="J106" s="151">
        <f t="shared" si="161"/>
        <v>0</v>
      </c>
      <c r="K106" s="151">
        <f>SUM(C106:J106)</f>
        <v>0.59920634920634919</v>
      </c>
    </row>
    <row r="107" spans="1:29">
      <c r="A107" s="150" t="s">
        <v>193</v>
      </c>
      <c r="B107" s="151"/>
      <c r="C107" s="151">
        <f t="shared" ref="C107:J107" si="162">C105*D$3</f>
        <v>5.7754833158559865E-2</v>
      </c>
      <c r="D107" s="151">
        <f t="shared" si="162"/>
        <v>0.11834785297518215</v>
      </c>
      <c r="E107" s="151">
        <f t="shared" si="162"/>
        <v>5.4142400043021156E-2</v>
      </c>
      <c r="F107" s="151">
        <f t="shared" si="162"/>
        <v>0.12284221989190934</v>
      </c>
      <c r="G107" s="151">
        <f t="shared" si="162"/>
        <v>7.4016899249818496E-2</v>
      </c>
      <c r="H107" s="151">
        <f t="shared" si="162"/>
        <v>5.37982979753166E-2</v>
      </c>
      <c r="I107" s="151">
        <f t="shared" si="162"/>
        <v>7.9211099459546672E-2</v>
      </c>
      <c r="J107" s="151">
        <f t="shared" si="162"/>
        <v>0</v>
      </c>
      <c r="K107" s="151">
        <f>SUM(C107:J107)</f>
        <v>0.56011360275335431</v>
      </c>
    </row>
    <row r="108" spans="1:29">
      <c r="A108" s="22" t="s">
        <v>110</v>
      </c>
      <c r="B108" s="3"/>
      <c r="C108" s="3">
        <f>K106</f>
        <v>0.59920634920634919</v>
      </c>
    </row>
    <row r="109" spans="1:29">
      <c r="A109" s="87" t="s">
        <v>135</v>
      </c>
      <c r="B109" s="88"/>
      <c r="C109" s="88">
        <f>K107</f>
        <v>0.56011360275335431</v>
      </c>
    </row>
    <row r="110" spans="1:29">
      <c r="A110" s="149" t="s">
        <v>250</v>
      </c>
    </row>
    <row r="111" spans="1:29">
      <c r="A111" s="150" t="s">
        <v>131</v>
      </c>
      <c r="B111" s="151"/>
      <c r="C111" s="151">
        <f>AT94</f>
        <v>4.4545454545454541</v>
      </c>
      <c r="D111" s="151">
        <f t="shared" ref="D111:J111" si="163">AU94</f>
        <v>4.0909090909090908</v>
      </c>
      <c r="E111" s="151">
        <f t="shared" si="163"/>
        <v>3.7272727272727271</v>
      </c>
      <c r="F111" s="151">
        <f t="shared" si="163"/>
        <v>4.2</v>
      </c>
      <c r="G111" s="151">
        <f t="shared" si="163"/>
        <v>4</v>
      </c>
      <c r="H111" s="151">
        <f t="shared" si="163"/>
        <v>4.0999999999999996</v>
      </c>
      <c r="I111" s="151">
        <f t="shared" si="163"/>
        <v>4.1111111111111107</v>
      </c>
      <c r="J111" s="151">
        <f t="shared" si="163"/>
        <v>5.6</v>
      </c>
    </row>
    <row r="112" spans="1:29">
      <c r="A112" s="150" t="s">
        <v>132</v>
      </c>
      <c r="B112" s="151"/>
      <c r="C112" s="151">
        <f>AT95</f>
        <v>1.4396969378057562</v>
      </c>
      <c r="D112" s="151">
        <f t="shared" ref="D112:J112" si="164">AU95</f>
        <v>1.4459976109624424</v>
      </c>
      <c r="E112" s="151">
        <f t="shared" si="164"/>
        <v>1.848832555474351</v>
      </c>
      <c r="F112" s="151">
        <f t="shared" si="164"/>
        <v>1.4757295747452435</v>
      </c>
      <c r="G112" s="151">
        <f t="shared" si="164"/>
        <v>1.0954451150103321</v>
      </c>
      <c r="H112" s="151">
        <f t="shared" si="164"/>
        <v>1.5951314818673867</v>
      </c>
      <c r="I112" s="151">
        <f t="shared" si="164"/>
        <v>1.3642254619787415</v>
      </c>
      <c r="J112" s="151">
        <f t="shared" si="164"/>
        <v>1.5055453054181611</v>
      </c>
    </row>
    <row r="113" spans="1:46">
      <c r="A113" s="150" t="s">
        <v>109</v>
      </c>
      <c r="B113" s="151"/>
      <c r="C113" s="151">
        <f>C111/7</f>
        <v>0.63636363636363635</v>
      </c>
      <c r="D113" s="151">
        <f t="shared" ref="D113:J113" si="165">D111/7</f>
        <v>0.58441558441558439</v>
      </c>
      <c r="E113" s="151">
        <f t="shared" si="165"/>
        <v>0.53246753246753242</v>
      </c>
      <c r="F113" s="151">
        <f t="shared" si="165"/>
        <v>0.6</v>
      </c>
      <c r="G113" s="151">
        <f t="shared" si="165"/>
        <v>0.5714285714285714</v>
      </c>
      <c r="H113" s="151">
        <f t="shared" si="165"/>
        <v>0.58571428571428563</v>
      </c>
      <c r="I113" s="151">
        <f t="shared" si="165"/>
        <v>0.58730158730158721</v>
      </c>
      <c r="J113" s="151">
        <f t="shared" si="165"/>
        <v>0.79999999999999993</v>
      </c>
    </row>
    <row r="114" spans="1:46">
      <c r="A114" s="150" t="s">
        <v>158</v>
      </c>
      <c r="B114" s="151"/>
      <c r="C114" s="151">
        <f t="shared" ref="C114:J114" si="166">C113*D$2</f>
        <v>2.6515151515151512E-2</v>
      </c>
      <c r="D114" s="151">
        <f t="shared" si="166"/>
        <v>0.12175324675324677</v>
      </c>
      <c r="E114" s="151">
        <f t="shared" si="166"/>
        <v>8.8744588744588737E-2</v>
      </c>
      <c r="F114" s="151">
        <f t="shared" si="166"/>
        <v>0.12500000000000003</v>
      </c>
      <c r="G114" s="151">
        <f t="shared" si="166"/>
        <v>4.7619047619047616E-2</v>
      </c>
      <c r="H114" s="151">
        <f t="shared" si="166"/>
        <v>9.7619047619047605E-2</v>
      </c>
      <c r="I114" s="151">
        <f t="shared" si="166"/>
        <v>4.8941798941798932E-2</v>
      </c>
      <c r="J114" s="151">
        <f t="shared" si="166"/>
        <v>0</v>
      </c>
      <c r="K114" s="151">
        <f>SUM(C114:J114)</f>
        <v>0.55619288119288124</v>
      </c>
    </row>
    <row r="115" spans="1:46">
      <c r="A115" s="150" t="s">
        <v>193</v>
      </c>
      <c r="B115" s="151"/>
      <c r="C115" s="151">
        <f t="shared" ref="C115:J115" si="167">C113*D$3</f>
        <v>6.4317882381123487E-2</v>
      </c>
      <c r="D115" s="151">
        <f t="shared" si="167"/>
        <v>0.11172699406747966</v>
      </c>
      <c r="E115" s="151">
        <f t="shared" si="167"/>
        <v>5.045087276736062E-2</v>
      </c>
      <c r="F115" s="151">
        <f t="shared" si="167"/>
        <v>0.10318746470920384</v>
      </c>
      <c r="G115" s="151">
        <f t="shared" si="167"/>
        <v>5.9213519399854787E-2</v>
      </c>
      <c r="H115" s="151">
        <f t="shared" si="167"/>
        <v>7.3524340566266014E-2</v>
      </c>
      <c r="I115" s="151">
        <f t="shared" si="167"/>
        <v>5.4274271851911596E-2</v>
      </c>
      <c r="J115" s="151">
        <f t="shared" si="167"/>
        <v>0</v>
      </c>
      <c r="K115" s="151">
        <f>SUM(C115:J115)</f>
        <v>0.51669534574320009</v>
      </c>
    </row>
    <row r="116" spans="1:46">
      <c r="A116" s="22" t="s">
        <v>110</v>
      </c>
      <c r="B116" s="3"/>
      <c r="C116" s="3">
        <f>K114</f>
        <v>0.55619288119288124</v>
      </c>
    </row>
    <row r="119" spans="1:46">
      <c r="A119" s="4"/>
      <c r="B119" t="s">
        <v>95</v>
      </c>
      <c r="C119">
        <v>15</v>
      </c>
      <c r="D119">
        <v>15</v>
      </c>
      <c r="E119">
        <v>15</v>
      </c>
      <c r="F119">
        <v>15</v>
      </c>
      <c r="G119">
        <v>15</v>
      </c>
      <c r="H119">
        <v>15</v>
      </c>
      <c r="I119">
        <v>15</v>
      </c>
      <c r="J119">
        <v>15</v>
      </c>
      <c r="L119" s="1"/>
      <c r="M119" s="1"/>
      <c r="N119" s="1"/>
      <c r="O119" s="1"/>
      <c r="P119" s="1"/>
    </row>
    <row r="120" spans="1:46" ht="24.75" customHeight="1">
      <c r="A120" s="4" t="s">
        <v>115</v>
      </c>
      <c r="L120" s="9" t="s">
        <v>97</v>
      </c>
      <c r="T120" s="9" t="s">
        <v>98</v>
      </c>
      <c r="U120" s="10" t="s">
        <v>99</v>
      </c>
      <c r="V120" s="9" t="s">
        <v>100</v>
      </c>
      <c r="AD120" s="9" t="s">
        <v>101</v>
      </c>
      <c r="AL120" t="s">
        <v>103</v>
      </c>
      <c r="AT120" t="s">
        <v>251</v>
      </c>
    </row>
    <row r="121" spans="1:46">
      <c r="A121" s="4"/>
      <c r="C121" s="23">
        <v>4</v>
      </c>
      <c r="D121" s="24">
        <v>3</v>
      </c>
      <c r="E121" s="24">
        <v>5</v>
      </c>
      <c r="F121" s="24">
        <v>5</v>
      </c>
      <c r="G121" s="24">
        <v>3</v>
      </c>
      <c r="H121" s="24">
        <v>2</v>
      </c>
      <c r="I121" s="24">
        <v>3</v>
      </c>
      <c r="J121" s="25">
        <v>4</v>
      </c>
      <c r="L121" s="19">
        <v>0</v>
      </c>
      <c r="T121" s="19"/>
      <c r="U121" s="19"/>
      <c r="V121" s="19">
        <v>1</v>
      </c>
      <c r="AD121" s="19">
        <v>0</v>
      </c>
      <c r="AL121" s="19">
        <v>1</v>
      </c>
      <c r="AT121">
        <v>0</v>
      </c>
    </row>
    <row r="122" spans="1:46">
      <c r="A122" s="4"/>
      <c r="C122" s="16">
        <v>6</v>
      </c>
      <c r="D122" s="17">
        <v>6</v>
      </c>
      <c r="E122" s="17">
        <v>5</v>
      </c>
      <c r="F122" s="17">
        <v>5</v>
      </c>
      <c r="G122" s="17">
        <v>4</v>
      </c>
      <c r="H122" s="17">
        <v>5</v>
      </c>
      <c r="I122" s="17">
        <v>3</v>
      </c>
      <c r="J122" s="18">
        <v>3</v>
      </c>
      <c r="L122" s="19">
        <v>0</v>
      </c>
      <c r="T122" s="19"/>
      <c r="U122" s="19"/>
      <c r="V122" s="19">
        <v>0</v>
      </c>
      <c r="AD122" s="19">
        <v>1</v>
      </c>
      <c r="AL122" s="19">
        <v>1</v>
      </c>
      <c r="AT122">
        <v>0</v>
      </c>
    </row>
    <row r="123" spans="1:46">
      <c r="A123" s="4"/>
      <c r="C123" s="16">
        <v>6</v>
      </c>
      <c r="D123" s="17">
        <v>6</v>
      </c>
      <c r="E123" s="17">
        <v>6</v>
      </c>
      <c r="F123" s="17">
        <v>6</v>
      </c>
      <c r="G123" s="17">
        <v>6</v>
      </c>
      <c r="H123" s="17">
        <v>6</v>
      </c>
      <c r="I123" s="17">
        <v>4</v>
      </c>
      <c r="J123" s="18">
        <v>4</v>
      </c>
      <c r="L123" s="19">
        <v>1</v>
      </c>
      <c r="T123" s="19"/>
      <c r="U123" s="19"/>
      <c r="V123" s="19">
        <v>0</v>
      </c>
      <c r="AD123" s="19">
        <v>0</v>
      </c>
      <c r="AL123" s="19">
        <v>1</v>
      </c>
      <c r="AT123">
        <v>0</v>
      </c>
    </row>
    <row r="124" spans="1:46">
      <c r="A124" s="4"/>
      <c r="C124" s="26">
        <v>4</v>
      </c>
      <c r="D124" s="20">
        <v>5</v>
      </c>
      <c r="E124" s="20">
        <v>7</v>
      </c>
      <c r="F124" s="20">
        <v>6</v>
      </c>
      <c r="G124" s="20">
        <v>6</v>
      </c>
      <c r="H124" s="20" t="s">
        <v>105</v>
      </c>
      <c r="I124" s="20">
        <v>6</v>
      </c>
      <c r="J124" s="27">
        <v>7</v>
      </c>
      <c r="L124" s="19">
        <v>1</v>
      </c>
      <c r="T124" s="19" t="s">
        <v>104</v>
      </c>
      <c r="U124" s="19" t="s">
        <v>104</v>
      </c>
      <c r="V124" s="19">
        <v>0</v>
      </c>
      <c r="AD124" s="19">
        <v>0</v>
      </c>
      <c r="AL124" s="19">
        <v>1</v>
      </c>
      <c r="AT124">
        <v>0</v>
      </c>
    </row>
    <row r="125" spans="1:46">
      <c r="A125" s="4"/>
      <c r="C125" s="16">
        <v>6</v>
      </c>
      <c r="D125" s="17">
        <v>6</v>
      </c>
      <c r="E125" s="17">
        <v>5</v>
      </c>
      <c r="F125" s="17">
        <v>7</v>
      </c>
      <c r="G125" s="17">
        <v>6</v>
      </c>
      <c r="H125" s="17">
        <v>6</v>
      </c>
      <c r="I125" s="17">
        <v>3</v>
      </c>
      <c r="J125" s="18">
        <v>5</v>
      </c>
      <c r="L125" s="19">
        <v>0</v>
      </c>
      <c r="T125" s="19"/>
      <c r="U125" s="19"/>
      <c r="V125" s="19">
        <v>0</v>
      </c>
      <c r="AD125" s="19">
        <v>0</v>
      </c>
      <c r="AL125" s="19">
        <v>0</v>
      </c>
      <c r="AT125">
        <v>1</v>
      </c>
    </row>
    <row r="126" spans="1:46">
      <c r="A126" s="4"/>
      <c r="C126" s="16">
        <v>6</v>
      </c>
      <c r="D126" s="17">
        <v>6</v>
      </c>
      <c r="E126" s="17">
        <v>7</v>
      </c>
      <c r="F126" s="17">
        <v>7</v>
      </c>
      <c r="G126" s="17">
        <v>7</v>
      </c>
      <c r="H126" s="17">
        <v>6</v>
      </c>
      <c r="I126" s="17">
        <v>6</v>
      </c>
      <c r="J126" s="18">
        <v>7</v>
      </c>
      <c r="L126" s="19">
        <v>0</v>
      </c>
      <c r="T126" s="19"/>
      <c r="U126" s="19"/>
      <c r="V126" s="19">
        <v>0</v>
      </c>
      <c r="AD126" s="19">
        <v>1</v>
      </c>
      <c r="AL126" s="19">
        <v>0</v>
      </c>
      <c r="AT126">
        <v>1</v>
      </c>
    </row>
    <row r="127" spans="1:46">
      <c r="A127" s="4"/>
      <c r="C127" s="16">
        <v>7</v>
      </c>
      <c r="D127" s="17">
        <v>6</v>
      </c>
      <c r="E127" s="17">
        <v>7</v>
      </c>
      <c r="F127" s="17">
        <v>7</v>
      </c>
      <c r="G127" s="17" t="s">
        <v>105</v>
      </c>
      <c r="H127" s="17" t="s">
        <v>105</v>
      </c>
      <c r="I127" s="17" t="s">
        <v>105</v>
      </c>
      <c r="J127" s="18" t="s">
        <v>105</v>
      </c>
      <c r="L127" s="19">
        <v>0</v>
      </c>
      <c r="T127" s="19"/>
      <c r="U127" s="19" t="s">
        <v>104</v>
      </c>
      <c r="V127" s="19">
        <v>0</v>
      </c>
      <c r="AD127" s="19">
        <v>0</v>
      </c>
      <c r="AL127" s="19">
        <v>0</v>
      </c>
      <c r="AT127">
        <v>1</v>
      </c>
    </row>
    <row r="128" spans="1:46">
      <c r="A128" s="4"/>
      <c r="C128" s="26">
        <v>7</v>
      </c>
      <c r="D128" s="20">
        <v>6</v>
      </c>
      <c r="E128" s="20">
        <v>7</v>
      </c>
      <c r="F128" s="20">
        <v>7</v>
      </c>
      <c r="G128" s="20">
        <v>6</v>
      </c>
      <c r="H128" s="1" t="s">
        <v>105</v>
      </c>
      <c r="I128" s="20">
        <v>1</v>
      </c>
      <c r="J128" s="27">
        <v>7</v>
      </c>
      <c r="L128" s="19">
        <v>1</v>
      </c>
      <c r="T128" s="19" t="s">
        <v>104</v>
      </c>
      <c r="U128" s="19" t="s">
        <v>104</v>
      </c>
      <c r="V128" s="19">
        <v>0</v>
      </c>
      <c r="AD128" s="19">
        <v>0</v>
      </c>
      <c r="AL128" s="19">
        <v>0</v>
      </c>
      <c r="AT128">
        <v>1</v>
      </c>
    </row>
    <row r="129" spans="1:53">
      <c r="A129" s="4"/>
      <c r="C129" s="16">
        <v>6</v>
      </c>
      <c r="D129" s="17">
        <v>6</v>
      </c>
      <c r="E129" s="17">
        <v>7</v>
      </c>
      <c r="F129" s="17">
        <v>7</v>
      </c>
      <c r="G129" s="17">
        <v>7</v>
      </c>
      <c r="H129" s="17">
        <v>7</v>
      </c>
      <c r="I129" s="17" t="s">
        <v>105</v>
      </c>
      <c r="J129" s="18">
        <v>7</v>
      </c>
      <c r="L129" s="19">
        <v>1</v>
      </c>
      <c r="T129" s="19" t="s">
        <v>104</v>
      </c>
      <c r="U129" s="19" t="s">
        <v>104</v>
      </c>
      <c r="V129" s="19">
        <v>0</v>
      </c>
      <c r="AD129" s="19">
        <v>1</v>
      </c>
      <c r="AL129" s="19">
        <v>0</v>
      </c>
      <c r="AT129">
        <v>1</v>
      </c>
    </row>
    <row r="130" spans="1:53">
      <c r="A130" s="4"/>
      <c r="C130" s="16">
        <v>6</v>
      </c>
      <c r="D130" s="17">
        <v>6</v>
      </c>
      <c r="E130" s="17">
        <v>7</v>
      </c>
      <c r="F130" s="17">
        <v>6</v>
      </c>
      <c r="G130" s="17">
        <v>7</v>
      </c>
      <c r="H130" s="17">
        <v>6</v>
      </c>
      <c r="I130" s="17" t="s">
        <v>106</v>
      </c>
      <c r="J130" s="18">
        <v>6</v>
      </c>
      <c r="L130" s="19">
        <v>1</v>
      </c>
      <c r="T130" s="19" t="s">
        <v>104</v>
      </c>
      <c r="U130" s="19"/>
      <c r="V130" s="19">
        <v>0</v>
      </c>
      <c r="AD130" s="19">
        <v>0</v>
      </c>
      <c r="AL130" s="19">
        <v>0</v>
      </c>
      <c r="AT130">
        <v>1</v>
      </c>
    </row>
    <row r="131" spans="1:53">
      <c r="A131" s="4"/>
      <c r="C131" s="16">
        <v>3</v>
      </c>
      <c r="D131" s="17">
        <v>4</v>
      </c>
      <c r="E131" s="17">
        <v>6</v>
      </c>
      <c r="F131" s="17">
        <v>6</v>
      </c>
      <c r="G131" s="17">
        <v>4</v>
      </c>
      <c r="H131" s="17">
        <v>4</v>
      </c>
      <c r="I131" s="17">
        <v>5</v>
      </c>
      <c r="J131" s="18">
        <v>5</v>
      </c>
      <c r="L131" s="19">
        <v>0</v>
      </c>
      <c r="T131" s="19"/>
      <c r="U131" s="19" t="s">
        <v>104</v>
      </c>
      <c r="V131" s="19">
        <v>0</v>
      </c>
      <c r="AD131" s="19">
        <v>0</v>
      </c>
      <c r="AL131" s="19">
        <v>0</v>
      </c>
      <c r="AT131">
        <v>1</v>
      </c>
    </row>
    <row r="132" spans="1:53">
      <c r="A132" s="4"/>
      <c r="C132" s="16">
        <v>7</v>
      </c>
      <c r="D132" s="17">
        <v>5</v>
      </c>
      <c r="E132" s="17">
        <v>6</v>
      </c>
      <c r="F132" s="17">
        <v>6</v>
      </c>
      <c r="G132" s="17">
        <v>6</v>
      </c>
      <c r="H132" s="17">
        <v>6</v>
      </c>
      <c r="I132" s="17">
        <v>5</v>
      </c>
      <c r="J132" s="18">
        <v>4</v>
      </c>
      <c r="L132" s="19">
        <v>1</v>
      </c>
      <c r="T132" s="19"/>
      <c r="U132" s="19"/>
      <c r="V132" s="19">
        <v>0</v>
      </c>
      <c r="AD132" s="19">
        <v>0</v>
      </c>
      <c r="AL132" s="19">
        <v>0</v>
      </c>
      <c r="AT132">
        <v>1</v>
      </c>
    </row>
    <row r="133" spans="1:53">
      <c r="A133" s="4"/>
      <c r="C133" s="16">
        <v>5</v>
      </c>
      <c r="D133" s="17">
        <v>6</v>
      </c>
      <c r="E133" s="17">
        <v>6</v>
      </c>
      <c r="F133" s="17">
        <v>6</v>
      </c>
      <c r="G133" s="17">
        <v>5</v>
      </c>
      <c r="H133" s="17">
        <v>5</v>
      </c>
      <c r="I133" s="17">
        <v>5</v>
      </c>
      <c r="J133" s="18">
        <v>6</v>
      </c>
      <c r="L133" s="19">
        <v>1</v>
      </c>
      <c r="T133" s="19"/>
      <c r="U133" s="19"/>
      <c r="V133" s="19">
        <v>0</v>
      </c>
      <c r="AD133" s="19">
        <v>0</v>
      </c>
      <c r="AL133" s="19">
        <v>0</v>
      </c>
      <c r="AT133">
        <v>1</v>
      </c>
    </row>
    <row r="134" spans="1:53">
      <c r="A134" s="4"/>
      <c r="C134" s="16">
        <v>7</v>
      </c>
      <c r="D134" s="17">
        <v>7</v>
      </c>
      <c r="E134" s="17">
        <v>7</v>
      </c>
      <c r="F134" s="17">
        <v>7</v>
      </c>
      <c r="G134" s="17">
        <v>7</v>
      </c>
      <c r="H134" s="17">
        <v>6</v>
      </c>
      <c r="I134" s="17">
        <v>5</v>
      </c>
      <c r="J134" s="18">
        <v>3</v>
      </c>
      <c r="L134" s="19">
        <v>1</v>
      </c>
      <c r="T134" s="19"/>
      <c r="U134" s="19"/>
      <c r="V134" s="19">
        <v>0</v>
      </c>
      <c r="AD134" s="19">
        <v>0</v>
      </c>
      <c r="AL134" s="19">
        <v>0</v>
      </c>
      <c r="AT134">
        <v>1</v>
      </c>
    </row>
    <row r="135" spans="1:53" ht="15" thickBot="1">
      <c r="A135" s="4"/>
      <c r="C135" s="16">
        <v>7</v>
      </c>
      <c r="D135" s="17">
        <v>7</v>
      </c>
      <c r="E135" s="17">
        <v>7</v>
      </c>
      <c r="F135" s="17">
        <v>6</v>
      </c>
      <c r="G135" s="17">
        <v>7</v>
      </c>
      <c r="H135" s="17">
        <v>6</v>
      </c>
      <c r="I135" s="17">
        <v>7</v>
      </c>
      <c r="J135" s="18">
        <v>2</v>
      </c>
      <c r="L135" s="19">
        <v>0</v>
      </c>
      <c r="T135" s="19"/>
      <c r="U135" s="19"/>
      <c r="V135" s="19">
        <v>1</v>
      </c>
      <c r="AD135" s="19">
        <v>0</v>
      </c>
      <c r="AL135" s="127">
        <v>0</v>
      </c>
      <c r="AT135">
        <v>1</v>
      </c>
    </row>
    <row r="136" spans="1:53" ht="16" thickTop="1" thickBot="1">
      <c r="A136" s="71" t="s">
        <v>108</v>
      </c>
      <c r="C136" s="69">
        <f>AVERAGE(C121:C135)</f>
        <v>5.8</v>
      </c>
      <c r="D136" s="69">
        <f t="shared" ref="D136:J136" si="168">AVERAGE(D121:D135)</f>
        <v>5.666666666666667</v>
      </c>
      <c r="E136" s="69">
        <f t="shared" si="168"/>
        <v>6.333333333333333</v>
      </c>
      <c r="F136" s="69">
        <f t="shared" si="168"/>
        <v>6.2666666666666666</v>
      </c>
      <c r="G136" s="69">
        <f t="shared" si="168"/>
        <v>5.7857142857142856</v>
      </c>
      <c r="H136" s="69">
        <f t="shared" si="168"/>
        <v>5.416666666666667</v>
      </c>
      <c r="I136" s="69">
        <f t="shared" si="168"/>
        <v>4.416666666666667</v>
      </c>
      <c r="J136" s="69">
        <f t="shared" si="168"/>
        <v>5</v>
      </c>
      <c r="L136" s="107" t="b">
        <f>IF(AND($L121,C121)=TRUE,C121)</f>
        <v>0</v>
      </c>
      <c r="M136" s="108" t="b">
        <f t="shared" ref="M136:M150" si="169">IF(AND($L121,D121)=TRUE,D121)</f>
        <v>0</v>
      </c>
      <c r="N136" s="108" t="b">
        <f t="shared" ref="N136:N150" si="170">IF(AND($L121,E121)=TRUE,E121)</f>
        <v>0</v>
      </c>
      <c r="O136" s="108" t="b">
        <f t="shared" ref="O136:O150" si="171">IF(AND($L121,F121)=TRUE,F121)</f>
        <v>0</v>
      </c>
      <c r="P136" s="108" t="b">
        <f t="shared" ref="P136:P150" si="172">IF(AND($L121,G121)=TRUE,G121)</f>
        <v>0</v>
      </c>
      <c r="Q136" s="108" t="b">
        <f t="shared" ref="Q136:Q150" si="173">IF(AND($L121,H121)=TRUE,H121)</f>
        <v>0</v>
      </c>
      <c r="R136" s="108" t="b">
        <f t="shared" ref="R136:R150" si="174">IF(AND($L121,I121)=TRUE,I121)</f>
        <v>0</v>
      </c>
      <c r="S136" s="109" t="b">
        <f t="shared" ref="S136:S150" si="175">IF(AND($L121,J121)=TRUE,J121)</f>
        <v>0</v>
      </c>
      <c r="V136" s="107">
        <f>IF(AND($V121,C121)=TRUE,C121)</f>
        <v>4</v>
      </c>
      <c r="W136" s="108">
        <f t="shared" ref="W136:W150" si="176">IF(AND($V121,D121)=TRUE,D121)</f>
        <v>3</v>
      </c>
      <c r="X136" s="108">
        <f t="shared" ref="X136:X150" si="177">IF(AND($V121,E121)=TRUE,E121)</f>
        <v>5</v>
      </c>
      <c r="Y136" s="108">
        <f t="shared" ref="Y136:Y150" si="178">IF(AND($V121,F121)=TRUE,F121)</f>
        <v>5</v>
      </c>
      <c r="Z136" s="108">
        <f t="shared" ref="Z136:Z150" si="179">IF(AND($V121,G121)=TRUE,G121)</f>
        <v>3</v>
      </c>
      <c r="AA136" s="108">
        <f t="shared" ref="AA136:AA150" si="180">IF(AND($V121,H121)=TRUE,H121)</f>
        <v>2</v>
      </c>
      <c r="AB136" s="108">
        <f t="shared" ref="AB136:AB150" si="181">IF(AND($V121,I121)=TRUE,I121)</f>
        <v>3</v>
      </c>
      <c r="AC136" s="108">
        <f t="shared" ref="AC136:AC150" si="182">IF(AND($V121,J121)=TRUE,J121)</f>
        <v>4</v>
      </c>
      <c r="AD136" s="107" t="b">
        <f>IF(AND($AD121,C121)=TRUE,C121)</f>
        <v>0</v>
      </c>
      <c r="AE136" s="108" t="b">
        <f t="shared" ref="AE136:AE150" si="183">IF(AND($AD121,D121)=TRUE,D121)</f>
        <v>0</v>
      </c>
      <c r="AF136" s="108" t="b">
        <f t="shared" ref="AF136:AF150" si="184">IF(AND($AD121,E121)=TRUE,E121)</f>
        <v>0</v>
      </c>
      <c r="AG136" s="108" t="b">
        <f t="shared" ref="AG136:AG150" si="185">IF(AND($AD121,F121)=TRUE,F121)</f>
        <v>0</v>
      </c>
      <c r="AH136" s="108" t="b">
        <f t="shared" ref="AH136:AH150" si="186">IF(AND($AD121,G121)=TRUE,G121)</f>
        <v>0</v>
      </c>
      <c r="AI136" s="108" t="b">
        <f t="shared" ref="AI136:AI150" si="187">IF(AND($AD121,H121)=TRUE,H121)</f>
        <v>0</v>
      </c>
      <c r="AJ136" s="108" t="b">
        <f t="shared" ref="AJ136:AJ150" si="188">IF(AND($AD121,I121)=TRUE,I121)</f>
        <v>0</v>
      </c>
      <c r="AK136" s="108" t="b">
        <f t="shared" ref="AK136:AK150" si="189">IF(AND($AD121,J121)=TRUE,J121)</f>
        <v>0</v>
      </c>
      <c r="AL136" s="156">
        <f>IF(AND($AL121,C121)=TRUE,C121)</f>
        <v>4</v>
      </c>
      <c r="AM136" s="157">
        <f t="shared" ref="AM136:AS150" si="190">IF(AND($AL121,D121)=TRUE,D121)</f>
        <v>3</v>
      </c>
      <c r="AN136" s="157">
        <f t="shared" si="190"/>
        <v>5</v>
      </c>
      <c r="AO136" s="157">
        <f t="shared" si="190"/>
        <v>5</v>
      </c>
      <c r="AP136" s="157">
        <f t="shared" si="190"/>
        <v>3</v>
      </c>
      <c r="AQ136" s="157">
        <f t="shared" si="190"/>
        <v>2</v>
      </c>
      <c r="AR136" s="157">
        <f t="shared" si="190"/>
        <v>3</v>
      </c>
      <c r="AS136" s="157">
        <f>IF(AND($AL121,J121)=TRUE,J121)</f>
        <v>4</v>
      </c>
      <c r="AT136" s="156" t="b">
        <f>IF(AND($AT121,C121)=TRUE,C121)</f>
        <v>0</v>
      </c>
      <c r="AU136" s="157" t="b">
        <f t="shared" ref="AU136:BA150" si="191">IF(AND($AT121,D121)=TRUE,D121)</f>
        <v>0</v>
      </c>
      <c r="AV136" s="157" t="b">
        <f t="shared" si="191"/>
        <v>0</v>
      </c>
      <c r="AW136" s="157" t="b">
        <f t="shared" si="191"/>
        <v>0</v>
      </c>
      <c r="AX136" s="157" t="b">
        <f t="shared" si="191"/>
        <v>0</v>
      </c>
      <c r="AY136" s="157" t="b">
        <f t="shared" si="191"/>
        <v>0</v>
      </c>
      <c r="AZ136" s="157" t="b">
        <f t="shared" si="191"/>
        <v>0</v>
      </c>
      <c r="BA136" s="154" t="b">
        <f t="shared" si="191"/>
        <v>0</v>
      </c>
    </row>
    <row r="137" spans="1:53" ht="16" thickTop="1" thickBot="1">
      <c r="A137" s="71" t="s">
        <v>136</v>
      </c>
      <c r="C137" s="70">
        <f>STDEV(C121:C135)</f>
        <v>1.2649110640673511</v>
      </c>
      <c r="D137" s="70">
        <f t="shared" ref="D137:J137" si="192">STDEV(D121:D135)</f>
        <v>1.0465362369445665</v>
      </c>
      <c r="E137" s="70">
        <f t="shared" si="192"/>
        <v>0.8164965809277277</v>
      </c>
      <c r="F137" s="70">
        <f t="shared" si="192"/>
        <v>0.70373155054899406</v>
      </c>
      <c r="G137" s="70">
        <f t="shared" si="192"/>
        <v>1.3114039117603005</v>
      </c>
      <c r="H137" s="70">
        <f t="shared" si="192"/>
        <v>1.3113721705515073</v>
      </c>
      <c r="I137" s="70">
        <f t="shared" si="192"/>
        <v>1.6764862244009222</v>
      </c>
      <c r="J137" s="70">
        <f t="shared" si="192"/>
        <v>1.7097008285302207</v>
      </c>
      <c r="L137" s="110" t="b">
        <f t="shared" ref="L137" si="193">IF(AND($L122,C122)=TRUE,C122)</f>
        <v>0</v>
      </c>
      <c r="M137" s="106" t="b">
        <f t="shared" si="169"/>
        <v>0</v>
      </c>
      <c r="N137" s="106" t="b">
        <f t="shared" si="170"/>
        <v>0</v>
      </c>
      <c r="O137" s="106" t="b">
        <f t="shared" si="171"/>
        <v>0</v>
      </c>
      <c r="P137" s="106" t="b">
        <f t="shared" si="172"/>
        <v>0</v>
      </c>
      <c r="Q137" s="106" t="b">
        <f t="shared" si="173"/>
        <v>0</v>
      </c>
      <c r="R137" s="106" t="b">
        <f t="shared" si="174"/>
        <v>0</v>
      </c>
      <c r="S137" s="111" t="b">
        <f t="shared" si="175"/>
        <v>0</v>
      </c>
      <c r="V137" s="110" t="b">
        <f t="shared" ref="V137:V150" si="194">IF(AND($V122,C122)=TRUE,C122)</f>
        <v>0</v>
      </c>
      <c r="W137" s="106" t="b">
        <f t="shared" si="176"/>
        <v>0</v>
      </c>
      <c r="X137" s="106" t="b">
        <f t="shared" si="177"/>
        <v>0</v>
      </c>
      <c r="Y137" s="106" t="b">
        <f t="shared" si="178"/>
        <v>0</v>
      </c>
      <c r="Z137" s="106" t="b">
        <f t="shared" si="179"/>
        <v>0</v>
      </c>
      <c r="AA137" s="106" t="b">
        <f t="shared" si="180"/>
        <v>0</v>
      </c>
      <c r="AB137" s="106" t="b">
        <f t="shared" si="181"/>
        <v>0</v>
      </c>
      <c r="AC137" s="106" t="b">
        <f t="shared" si="182"/>
        <v>0</v>
      </c>
      <c r="AD137" s="110">
        <f t="shared" ref="AD137:AD150" si="195">IF(AND($AD122,C122)=TRUE,C122)</f>
        <v>6</v>
      </c>
      <c r="AE137" s="106">
        <f t="shared" si="183"/>
        <v>6</v>
      </c>
      <c r="AF137" s="106">
        <f t="shared" si="184"/>
        <v>5</v>
      </c>
      <c r="AG137" s="106">
        <f t="shared" si="185"/>
        <v>5</v>
      </c>
      <c r="AH137" s="106">
        <f t="shared" si="186"/>
        <v>4</v>
      </c>
      <c r="AI137" s="106">
        <f t="shared" si="187"/>
        <v>5</v>
      </c>
      <c r="AJ137" s="106">
        <f t="shared" si="188"/>
        <v>3</v>
      </c>
      <c r="AK137" s="106">
        <f t="shared" si="189"/>
        <v>3</v>
      </c>
      <c r="AL137" s="158">
        <f t="shared" ref="AL137:AL150" si="196">IF(AND($AL122,C122)=TRUE,C122)</f>
        <v>6</v>
      </c>
      <c r="AM137" s="155">
        <f t="shared" si="190"/>
        <v>6</v>
      </c>
      <c r="AN137" s="155">
        <f t="shared" si="190"/>
        <v>5</v>
      </c>
      <c r="AO137" s="155">
        <f t="shared" si="190"/>
        <v>5</v>
      </c>
      <c r="AP137" s="155">
        <f t="shared" si="190"/>
        <v>4</v>
      </c>
      <c r="AQ137" s="155">
        <f t="shared" si="190"/>
        <v>5</v>
      </c>
      <c r="AR137" s="155">
        <f t="shared" si="190"/>
        <v>3</v>
      </c>
      <c r="AS137" s="155">
        <f t="shared" si="190"/>
        <v>3</v>
      </c>
      <c r="AT137" s="158" t="b">
        <f t="shared" ref="AT137:AT150" si="197">IF(AND($AT122,C122)=TRUE,C122)</f>
        <v>0</v>
      </c>
      <c r="AU137" s="155" t="b">
        <f t="shared" si="191"/>
        <v>0</v>
      </c>
      <c r="AV137" s="155" t="b">
        <f t="shared" si="191"/>
        <v>0</v>
      </c>
      <c r="AW137" s="155" t="b">
        <f t="shared" si="191"/>
        <v>0</v>
      </c>
      <c r="AX137" s="155" t="b">
        <f t="shared" si="191"/>
        <v>0</v>
      </c>
      <c r="AY137" s="155" t="b">
        <f t="shared" si="191"/>
        <v>0</v>
      </c>
      <c r="AZ137" s="155" t="b">
        <f t="shared" si="191"/>
        <v>0</v>
      </c>
      <c r="BA137" s="159" t="b">
        <f t="shared" si="191"/>
        <v>0</v>
      </c>
    </row>
    <row r="138" spans="1:53" ht="15" thickBot="1">
      <c r="A138" s="71" t="s">
        <v>109</v>
      </c>
      <c r="C138" s="70">
        <f t="shared" ref="C138:J138" si="198">C136/7</f>
        <v>0.82857142857142851</v>
      </c>
      <c r="D138" s="70">
        <f t="shared" si="198"/>
        <v>0.80952380952380953</v>
      </c>
      <c r="E138" s="70">
        <f t="shared" si="198"/>
        <v>0.90476190476190477</v>
      </c>
      <c r="F138" s="70">
        <f t="shared" si="198"/>
        <v>0.89523809523809528</v>
      </c>
      <c r="G138" s="70">
        <f t="shared" si="198"/>
        <v>0.82653061224489799</v>
      </c>
      <c r="H138" s="70">
        <f t="shared" si="198"/>
        <v>0.77380952380952384</v>
      </c>
      <c r="I138" s="70">
        <f t="shared" si="198"/>
        <v>0.63095238095238104</v>
      </c>
      <c r="J138" s="70">
        <f t="shared" si="198"/>
        <v>0.7142857142857143</v>
      </c>
      <c r="K138">
        <f>SUM(C138:J138)</f>
        <v>6.3836734693877553</v>
      </c>
      <c r="L138" s="110">
        <f>IF(AND($L123,C123)=TRUE,C123)</f>
        <v>6</v>
      </c>
      <c r="M138" s="106">
        <f t="shared" si="169"/>
        <v>6</v>
      </c>
      <c r="N138" s="106">
        <f t="shared" si="170"/>
        <v>6</v>
      </c>
      <c r="O138" s="106">
        <f t="shared" si="171"/>
        <v>6</v>
      </c>
      <c r="P138" s="106">
        <f t="shared" si="172"/>
        <v>6</v>
      </c>
      <c r="Q138" s="106">
        <f t="shared" si="173"/>
        <v>6</v>
      </c>
      <c r="R138" s="106">
        <f t="shared" si="174"/>
        <v>4</v>
      </c>
      <c r="S138" s="111">
        <f t="shared" si="175"/>
        <v>4</v>
      </c>
      <c r="V138" s="110" t="b">
        <f t="shared" si="194"/>
        <v>0</v>
      </c>
      <c r="W138" s="106" t="b">
        <f t="shared" si="176"/>
        <v>0</v>
      </c>
      <c r="X138" s="106" t="b">
        <f t="shared" si="177"/>
        <v>0</v>
      </c>
      <c r="Y138" s="106" t="b">
        <f t="shared" si="178"/>
        <v>0</v>
      </c>
      <c r="Z138" s="106" t="b">
        <f t="shared" si="179"/>
        <v>0</v>
      </c>
      <c r="AA138" s="106" t="b">
        <f t="shared" si="180"/>
        <v>0</v>
      </c>
      <c r="AB138" s="106" t="b">
        <f t="shared" si="181"/>
        <v>0</v>
      </c>
      <c r="AC138" s="106" t="b">
        <f t="shared" si="182"/>
        <v>0</v>
      </c>
      <c r="AD138" s="110" t="b">
        <f t="shared" si="195"/>
        <v>0</v>
      </c>
      <c r="AE138" s="106" t="b">
        <f t="shared" si="183"/>
        <v>0</v>
      </c>
      <c r="AF138" s="106" t="b">
        <f t="shared" si="184"/>
        <v>0</v>
      </c>
      <c r="AG138" s="106" t="b">
        <f t="shared" si="185"/>
        <v>0</v>
      </c>
      <c r="AH138" s="106" t="b">
        <f t="shared" si="186"/>
        <v>0</v>
      </c>
      <c r="AI138" s="106" t="b">
        <f t="shared" si="187"/>
        <v>0</v>
      </c>
      <c r="AJ138" s="106" t="b">
        <f t="shared" si="188"/>
        <v>0</v>
      </c>
      <c r="AK138" s="106" t="b">
        <f t="shared" si="189"/>
        <v>0</v>
      </c>
      <c r="AL138" s="158">
        <f t="shared" si="196"/>
        <v>6</v>
      </c>
      <c r="AM138" s="155">
        <f t="shared" si="190"/>
        <v>6</v>
      </c>
      <c r="AN138" s="155">
        <f t="shared" si="190"/>
        <v>6</v>
      </c>
      <c r="AO138" s="155">
        <f t="shared" si="190"/>
        <v>6</v>
      </c>
      <c r="AP138" s="155">
        <f t="shared" si="190"/>
        <v>6</v>
      </c>
      <c r="AQ138" s="155">
        <f t="shared" si="190"/>
        <v>6</v>
      </c>
      <c r="AR138" s="155">
        <f t="shared" si="190"/>
        <v>4</v>
      </c>
      <c r="AS138" s="155">
        <f t="shared" si="190"/>
        <v>4</v>
      </c>
      <c r="AT138" s="158" t="b">
        <f t="shared" si="197"/>
        <v>0</v>
      </c>
      <c r="AU138" s="155" t="b">
        <f t="shared" si="191"/>
        <v>0</v>
      </c>
      <c r="AV138" s="155" t="b">
        <f t="shared" si="191"/>
        <v>0</v>
      </c>
      <c r="AW138" s="155" t="b">
        <f t="shared" si="191"/>
        <v>0</v>
      </c>
      <c r="AX138" s="155" t="b">
        <f t="shared" si="191"/>
        <v>0</v>
      </c>
      <c r="AY138" s="155" t="b">
        <f t="shared" si="191"/>
        <v>0</v>
      </c>
      <c r="AZ138" s="155" t="b">
        <f t="shared" si="191"/>
        <v>0</v>
      </c>
      <c r="BA138" s="159" t="b">
        <f t="shared" si="191"/>
        <v>0</v>
      </c>
    </row>
    <row r="139" spans="1:53" ht="15" thickBot="1">
      <c r="A139" s="71" t="s">
        <v>157</v>
      </c>
      <c r="C139" s="70">
        <f t="shared" ref="C139:J139" si="199">C138*C2</f>
        <v>0.10357142857142856</v>
      </c>
      <c r="D139" s="70">
        <f t="shared" si="199"/>
        <v>3.3730158730158728E-2</v>
      </c>
      <c r="E139" s="70">
        <f t="shared" si="199"/>
        <v>0.18849206349206352</v>
      </c>
      <c r="F139" s="70">
        <f t="shared" si="199"/>
        <v>0.1492063492063492</v>
      </c>
      <c r="G139" s="70">
        <f t="shared" si="199"/>
        <v>0.17219387755102045</v>
      </c>
      <c r="H139" s="70">
        <f t="shared" si="199"/>
        <v>6.4484126984126977E-2</v>
      </c>
      <c r="I139" s="70">
        <f t="shared" si="199"/>
        <v>0.10515873015873017</v>
      </c>
      <c r="J139" s="70">
        <f t="shared" si="199"/>
        <v>5.9523809523809521E-2</v>
      </c>
      <c r="K139" s="74">
        <f>SUM(C139:J139)</f>
        <v>0.87636054421768717</v>
      </c>
      <c r="L139" s="110">
        <f>IF(AND($L124,C124)=TRUE,C124)</f>
        <v>4</v>
      </c>
      <c r="M139" s="106">
        <f t="shared" si="169"/>
        <v>5</v>
      </c>
      <c r="N139" s="106">
        <f t="shared" si="170"/>
        <v>7</v>
      </c>
      <c r="O139" s="106">
        <f t="shared" si="171"/>
        <v>6</v>
      </c>
      <c r="P139" s="106">
        <f t="shared" si="172"/>
        <v>6</v>
      </c>
      <c r="Q139" s="106" t="str">
        <f t="shared" si="173"/>
        <v>weiß nicht</v>
      </c>
      <c r="R139" s="106">
        <f t="shared" si="174"/>
        <v>6</v>
      </c>
      <c r="S139" s="111">
        <f t="shared" si="175"/>
        <v>7</v>
      </c>
      <c r="V139" s="110" t="b">
        <f t="shared" si="194"/>
        <v>0</v>
      </c>
      <c r="W139" s="106" t="b">
        <f t="shared" si="176"/>
        <v>0</v>
      </c>
      <c r="X139" s="106" t="b">
        <f t="shared" si="177"/>
        <v>0</v>
      </c>
      <c r="Y139" s="106" t="b">
        <f t="shared" si="178"/>
        <v>0</v>
      </c>
      <c r="Z139" s="106" t="b">
        <f t="shared" si="179"/>
        <v>0</v>
      </c>
      <c r="AA139" s="106" t="b">
        <f t="shared" si="180"/>
        <v>0</v>
      </c>
      <c r="AB139" s="106" t="b">
        <f t="shared" si="181"/>
        <v>0</v>
      </c>
      <c r="AC139" s="106" t="b">
        <f t="shared" si="182"/>
        <v>0</v>
      </c>
      <c r="AD139" s="110" t="b">
        <f t="shared" si="195"/>
        <v>0</v>
      </c>
      <c r="AE139" s="106" t="b">
        <f t="shared" si="183"/>
        <v>0</v>
      </c>
      <c r="AF139" s="106" t="b">
        <f t="shared" si="184"/>
        <v>0</v>
      </c>
      <c r="AG139" s="106" t="b">
        <f t="shared" si="185"/>
        <v>0</v>
      </c>
      <c r="AH139" s="106" t="b">
        <f t="shared" si="186"/>
        <v>0</v>
      </c>
      <c r="AI139" s="106" t="b">
        <f t="shared" si="187"/>
        <v>0</v>
      </c>
      <c r="AJ139" s="106" t="b">
        <f t="shared" si="188"/>
        <v>0</v>
      </c>
      <c r="AK139" s="106" t="b">
        <f t="shared" si="189"/>
        <v>0</v>
      </c>
      <c r="AL139" s="158">
        <f t="shared" si="196"/>
        <v>4</v>
      </c>
      <c r="AM139" s="155">
        <f t="shared" si="190"/>
        <v>5</v>
      </c>
      <c r="AN139" s="155">
        <f t="shared" si="190"/>
        <v>7</v>
      </c>
      <c r="AO139" s="155">
        <f t="shared" si="190"/>
        <v>6</v>
      </c>
      <c r="AP139" s="155">
        <f t="shared" si="190"/>
        <v>6</v>
      </c>
      <c r="AQ139" s="155" t="str">
        <f t="shared" si="190"/>
        <v>weiß nicht</v>
      </c>
      <c r="AR139" s="155">
        <f t="shared" si="190"/>
        <v>6</v>
      </c>
      <c r="AS139" s="155">
        <f t="shared" si="190"/>
        <v>7</v>
      </c>
      <c r="AT139" s="158" t="b">
        <f t="shared" si="197"/>
        <v>0</v>
      </c>
      <c r="AU139" s="155" t="b">
        <f t="shared" si="191"/>
        <v>0</v>
      </c>
      <c r="AV139" s="155" t="b">
        <f t="shared" si="191"/>
        <v>0</v>
      </c>
      <c r="AW139" s="155" t="b">
        <f t="shared" si="191"/>
        <v>0</v>
      </c>
      <c r="AX139" s="155" t="b">
        <f t="shared" si="191"/>
        <v>0</v>
      </c>
      <c r="AY139" s="155" t="b">
        <f t="shared" si="191"/>
        <v>0</v>
      </c>
      <c r="AZ139" s="155" t="b">
        <f t="shared" si="191"/>
        <v>0</v>
      </c>
      <c r="BA139" s="159" t="b">
        <f t="shared" si="191"/>
        <v>0</v>
      </c>
    </row>
    <row r="140" spans="1:53">
      <c r="A140" s="71" t="s">
        <v>163</v>
      </c>
      <c r="C140" s="1">
        <f t="shared" ref="C140:J140" si="200">C138*C3</f>
        <v>9.897904062810893E-2</v>
      </c>
      <c r="D140" s="1">
        <f t="shared" si="200"/>
        <v>8.1819346974626478E-2</v>
      </c>
      <c r="E140" s="1">
        <f t="shared" si="200"/>
        <v>0.17296993896372778</v>
      </c>
      <c r="F140" s="1">
        <f t="shared" si="200"/>
        <v>8.4823093400733157E-2</v>
      </c>
      <c r="G140" s="1">
        <f t="shared" si="200"/>
        <v>0.14214599730349509</v>
      </c>
      <c r="H140" s="1">
        <f t="shared" si="200"/>
        <v>8.0184974187303373E-2</v>
      </c>
      <c r="I140" s="1">
        <f t="shared" si="200"/>
        <v>7.9203049796993899E-2</v>
      </c>
      <c r="J140" s="1">
        <f t="shared" si="200"/>
        <v>6.6009249549622229E-2</v>
      </c>
      <c r="K140" s="21">
        <f>SUM(C140:J140)</f>
        <v>0.80613469080461098</v>
      </c>
      <c r="L140" s="110" t="b">
        <f t="shared" ref="L140:L149" si="201">IF(AND($L125,C125)=TRUE,C125)</f>
        <v>0</v>
      </c>
      <c r="M140" s="106" t="b">
        <f t="shared" si="169"/>
        <v>0</v>
      </c>
      <c r="N140" s="106" t="b">
        <f t="shared" si="170"/>
        <v>0</v>
      </c>
      <c r="O140" s="106" t="b">
        <f t="shared" si="171"/>
        <v>0</v>
      </c>
      <c r="P140" s="106" t="b">
        <f t="shared" si="172"/>
        <v>0</v>
      </c>
      <c r="Q140" s="106" t="b">
        <f t="shared" si="173"/>
        <v>0</v>
      </c>
      <c r="R140" s="106" t="b">
        <f t="shared" si="174"/>
        <v>0</v>
      </c>
      <c r="S140" s="111" t="b">
        <f t="shared" si="175"/>
        <v>0</v>
      </c>
      <c r="V140" s="110" t="b">
        <f t="shared" si="194"/>
        <v>0</v>
      </c>
      <c r="W140" s="106" t="b">
        <f t="shared" si="176"/>
        <v>0</v>
      </c>
      <c r="X140" s="106" t="b">
        <f t="shared" si="177"/>
        <v>0</v>
      </c>
      <c r="Y140" s="106" t="b">
        <f t="shared" si="178"/>
        <v>0</v>
      </c>
      <c r="Z140" s="106" t="b">
        <f t="shared" si="179"/>
        <v>0</v>
      </c>
      <c r="AA140" s="106" t="b">
        <f t="shared" si="180"/>
        <v>0</v>
      </c>
      <c r="AB140" s="106" t="b">
        <f t="shared" si="181"/>
        <v>0</v>
      </c>
      <c r="AC140" s="106" t="b">
        <f t="shared" si="182"/>
        <v>0</v>
      </c>
      <c r="AD140" s="110" t="b">
        <f t="shared" si="195"/>
        <v>0</v>
      </c>
      <c r="AE140" s="106" t="b">
        <f t="shared" si="183"/>
        <v>0</v>
      </c>
      <c r="AF140" s="106" t="b">
        <f t="shared" si="184"/>
        <v>0</v>
      </c>
      <c r="AG140" s="106" t="b">
        <f t="shared" si="185"/>
        <v>0</v>
      </c>
      <c r="AH140" s="106" t="b">
        <f t="shared" si="186"/>
        <v>0</v>
      </c>
      <c r="AI140" s="106" t="b">
        <f t="shared" si="187"/>
        <v>0</v>
      </c>
      <c r="AJ140" s="106" t="b">
        <f t="shared" si="188"/>
        <v>0</v>
      </c>
      <c r="AK140" s="106" t="b">
        <f t="shared" si="189"/>
        <v>0</v>
      </c>
      <c r="AL140" s="158" t="b">
        <f t="shared" si="196"/>
        <v>0</v>
      </c>
      <c r="AM140" s="155" t="b">
        <f t="shared" si="190"/>
        <v>0</v>
      </c>
      <c r="AN140" s="155" t="b">
        <f t="shared" si="190"/>
        <v>0</v>
      </c>
      <c r="AO140" s="155" t="b">
        <f t="shared" si="190"/>
        <v>0</v>
      </c>
      <c r="AP140" s="155" t="b">
        <f t="shared" si="190"/>
        <v>0</v>
      </c>
      <c r="AQ140" s="155" t="b">
        <f t="shared" si="190"/>
        <v>0</v>
      </c>
      <c r="AR140" s="155" t="b">
        <f t="shared" si="190"/>
        <v>0</v>
      </c>
      <c r="AS140" s="155" t="b">
        <f t="shared" si="190"/>
        <v>0</v>
      </c>
      <c r="AT140" s="158">
        <f t="shared" si="197"/>
        <v>6</v>
      </c>
      <c r="AU140" s="155">
        <f t="shared" si="191"/>
        <v>6</v>
      </c>
      <c r="AV140" s="155">
        <f t="shared" si="191"/>
        <v>5</v>
      </c>
      <c r="AW140" s="155">
        <f t="shared" si="191"/>
        <v>7</v>
      </c>
      <c r="AX140" s="155">
        <f t="shared" si="191"/>
        <v>6</v>
      </c>
      <c r="AY140" s="155">
        <f t="shared" si="191"/>
        <v>6</v>
      </c>
      <c r="AZ140" s="155">
        <f t="shared" si="191"/>
        <v>3</v>
      </c>
      <c r="BA140" s="159">
        <f t="shared" si="191"/>
        <v>5</v>
      </c>
    </row>
    <row r="141" spans="1:53">
      <c r="A141" s="22" t="s">
        <v>110</v>
      </c>
      <c r="B141" s="3"/>
      <c r="C141" s="77">
        <f>K139</f>
        <v>0.87636054421768717</v>
      </c>
      <c r="D141" s="1"/>
      <c r="E141" s="1"/>
      <c r="F141" s="1"/>
      <c r="G141" s="1"/>
      <c r="H141" s="1"/>
      <c r="I141" s="1"/>
      <c r="J141" s="1"/>
      <c r="L141" s="110" t="b">
        <f t="shared" si="201"/>
        <v>0</v>
      </c>
      <c r="M141" s="106" t="b">
        <f t="shared" si="169"/>
        <v>0</v>
      </c>
      <c r="N141" s="106" t="b">
        <f t="shared" si="170"/>
        <v>0</v>
      </c>
      <c r="O141" s="106" t="b">
        <f t="shared" si="171"/>
        <v>0</v>
      </c>
      <c r="P141" s="106" t="b">
        <f t="shared" si="172"/>
        <v>0</v>
      </c>
      <c r="Q141" s="106" t="b">
        <f t="shared" si="173"/>
        <v>0</v>
      </c>
      <c r="R141" s="106" t="b">
        <f t="shared" si="174"/>
        <v>0</v>
      </c>
      <c r="S141" s="111" t="b">
        <f t="shared" si="175"/>
        <v>0</v>
      </c>
      <c r="V141" s="110" t="b">
        <f t="shared" si="194"/>
        <v>0</v>
      </c>
      <c r="W141" s="106" t="b">
        <f t="shared" si="176"/>
        <v>0</v>
      </c>
      <c r="X141" s="106" t="b">
        <f t="shared" si="177"/>
        <v>0</v>
      </c>
      <c r="Y141" s="106" t="b">
        <f t="shared" si="178"/>
        <v>0</v>
      </c>
      <c r="Z141" s="106" t="b">
        <f t="shared" si="179"/>
        <v>0</v>
      </c>
      <c r="AA141" s="106" t="b">
        <f t="shared" si="180"/>
        <v>0</v>
      </c>
      <c r="AB141" s="106" t="b">
        <f t="shared" si="181"/>
        <v>0</v>
      </c>
      <c r="AC141" s="106" t="b">
        <f t="shared" si="182"/>
        <v>0</v>
      </c>
      <c r="AD141" s="110">
        <f t="shared" si="195"/>
        <v>6</v>
      </c>
      <c r="AE141" s="106">
        <f t="shared" si="183"/>
        <v>6</v>
      </c>
      <c r="AF141" s="106">
        <f t="shared" si="184"/>
        <v>7</v>
      </c>
      <c r="AG141" s="106">
        <f t="shared" si="185"/>
        <v>7</v>
      </c>
      <c r="AH141" s="106">
        <f t="shared" si="186"/>
        <v>7</v>
      </c>
      <c r="AI141" s="106">
        <f t="shared" si="187"/>
        <v>6</v>
      </c>
      <c r="AJ141" s="106">
        <f t="shared" si="188"/>
        <v>6</v>
      </c>
      <c r="AK141" s="106">
        <f t="shared" si="189"/>
        <v>7</v>
      </c>
      <c r="AL141" s="158" t="b">
        <f t="shared" si="196"/>
        <v>0</v>
      </c>
      <c r="AM141" s="155" t="b">
        <f t="shared" si="190"/>
        <v>0</v>
      </c>
      <c r="AN141" s="155" t="b">
        <f t="shared" si="190"/>
        <v>0</v>
      </c>
      <c r="AO141" s="155" t="b">
        <f t="shared" si="190"/>
        <v>0</v>
      </c>
      <c r="AP141" s="155" t="b">
        <f t="shared" si="190"/>
        <v>0</v>
      </c>
      <c r="AQ141" s="155" t="b">
        <f t="shared" si="190"/>
        <v>0</v>
      </c>
      <c r="AR141" s="155" t="b">
        <f t="shared" si="190"/>
        <v>0</v>
      </c>
      <c r="AS141" s="155" t="b">
        <f t="shared" si="190"/>
        <v>0</v>
      </c>
      <c r="AT141" s="158">
        <f t="shared" si="197"/>
        <v>6</v>
      </c>
      <c r="AU141" s="155">
        <f t="shared" si="191"/>
        <v>6</v>
      </c>
      <c r="AV141" s="155">
        <f t="shared" si="191"/>
        <v>7</v>
      </c>
      <c r="AW141" s="155">
        <f t="shared" si="191"/>
        <v>7</v>
      </c>
      <c r="AX141" s="155">
        <f t="shared" si="191"/>
        <v>7</v>
      </c>
      <c r="AY141" s="155">
        <f t="shared" si="191"/>
        <v>6</v>
      </c>
      <c r="AZ141" s="155">
        <f t="shared" si="191"/>
        <v>6</v>
      </c>
      <c r="BA141" s="159">
        <f t="shared" si="191"/>
        <v>7</v>
      </c>
    </row>
    <row r="142" spans="1:53">
      <c r="A142" s="87" t="s">
        <v>135</v>
      </c>
      <c r="B142" s="88"/>
      <c r="C142" s="88">
        <f>K140</f>
        <v>0.80613469080461098</v>
      </c>
      <c r="D142" s="1"/>
      <c r="E142" s="1"/>
      <c r="F142" s="1"/>
      <c r="G142" s="1"/>
      <c r="H142" s="1"/>
      <c r="I142" s="1"/>
      <c r="J142" s="1"/>
      <c r="L142" s="110" t="b">
        <f t="shared" si="201"/>
        <v>0</v>
      </c>
      <c r="M142" s="106" t="b">
        <f t="shared" si="169"/>
        <v>0</v>
      </c>
      <c r="N142" s="106" t="b">
        <f t="shared" si="170"/>
        <v>0</v>
      </c>
      <c r="O142" s="106" t="b">
        <f t="shared" si="171"/>
        <v>0</v>
      </c>
      <c r="P142" s="106" t="b">
        <f t="shared" si="172"/>
        <v>0</v>
      </c>
      <c r="Q142" s="106" t="b">
        <f t="shared" si="173"/>
        <v>0</v>
      </c>
      <c r="R142" s="106" t="b">
        <f t="shared" si="174"/>
        <v>0</v>
      </c>
      <c r="S142" s="111" t="b">
        <f t="shared" si="175"/>
        <v>0</v>
      </c>
      <c r="V142" s="110" t="b">
        <f t="shared" si="194"/>
        <v>0</v>
      </c>
      <c r="W142" s="106" t="b">
        <f t="shared" si="176"/>
        <v>0</v>
      </c>
      <c r="X142" s="106" t="b">
        <f t="shared" si="177"/>
        <v>0</v>
      </c>
      <c r="Y142" s="106" t="b">
        <f t="shared" si="178"/>
        <v>0</v>
      </c>
      <c r="Z142" s="106" t="b">
        <f t="shared" si="179"/>
        <v>0</v>
      </c>
      <c r="AA142" s="106" t="b">
        <f t="shared" si="180"/>
        <v>0</v>
      </c>
      <c r="AB142" s="106" t="b">
        <f t="shared" si="181"/>
        <v>0</v>
      </c>
      <c r="AC142" s="106" t="b">
        <f t="shared" si="182"/>
        <v>0</v>
      </c>
      <c r="AD142" s="110" t="b">
        <f t="shared" si="195"/>
        <v>0</v>
      </c>
      <c r="AE142" s="106" t="b">
        <f t="shared" si="183"/>
        <v>0</v>
      </c>
      <c r="AF142" s="106" t="b">
        <f t="shared" si="184"/>
        <v>0</v>
      </c>
      <c r="AG142" s="106" t="b">
        <f t="shared" si="185"/>
        <v>0</v>
      </c>
      <c r="AH142" s="106" t="b">
        <f t="shared" si="186"/>
        <v>0</v>
      </c>
      <c r="AI142" s="106" t="b">
        <f t="shared" si="187"/>
        <v>0</v>
      </c>
      <c r="AJ142" s="106" t="b">
        <f t="shared" si="188"/>
        <v>0</v>
      </c>
      <c r="AK142" s="106" t="b">
        <f t="shared" si="189"/>
        <v>0</v>
      </c>
      <c r="AL142" s="158" t="b">
        <f t="shared" si="196"/>
        <v>0</v>
      </c>
      <c r="AM142" s="155" t="b">
        <f t="shared" si="190"/>
        <v>0</v>
      </c>
      <c r="AN142" s="155" t="b">
        <f t="shared" si="190"/>
        <v>0</v>
      </c>
      <c r="AO142" s="155" t="b">
        <f t="shared" si="190"/>
        <v>0</v>
      </c>
      <c r="AP142" s="155" t="b">
        <f t="shared" si="190"/>
        <v>0</v>
      </c>
      <c r="AQ142" s="155" t="b">
        <f t="shared" si="190"/>
        <v>0</v>
      </c>
      <c r="AR142" s="155" t="b">
        <f t="shared" si="190"/>
        <v>0</v>
      </c>
      <c r="AS142" s="155" t="b">
        <f t="shared" si="190"/>
        <v>0</v>
      </c>
      <c r="AT142" s="158">
        <f t="shared" si="197"/>
        <v>7</v>
      </c>
      <c r="AU142" s="155">
        <f t="shared" si="191"/>
        <v>6</v>
      </c>
      <c r="AV142" s="155">
        <f t="shared" si="191"/>
        <v>7</v>
      </c>
      <c r="AW142" s="155">
        <f t="shared" si="191"/>
        <v>7</v>
      </c>
      <c r="AX142" s="155" t="str">
        <f t="shared" si="191"/>
        <v>weiß nicht</v>
      </c>
      <c r="AY142" s="155" t="str">
        <f t="shared" si="191"/>
        <v>weiß nicht</v>
      </c>
      <c r="AZ142" s="155" t="str">
        <f t="shared" si="191"/>
        <v>weiß nicht</v>
      </c>
      <c r="BA142" s="159" t="str">
        <f t="shared" si="191"/>
        <v>weiß nicht</v>
      </c>
    </row>
    <row r="143" spans="1:53">
      <c r="A143" s="116" t="s">
        <v>130</v>
      </c>
      <c r="B143" s="117"/>
      <c r="L143" s="110">
        <f t="shared" si="201"/>
        <v>7</v>
      </c>
      <c r="M143" s="106">
        <f t="shared" si="169"/>
        <v>6</v>
      </c>
      <c r="N143" s="106">
        <f t="shared" si="170"/>
        <v>7</v>
      </c>
      <c r="O143" s="106">
        <f t="shared" si="171"/>
        <v>7</v>
      </c>
      <c r="P143" s="106">
        <f t="shared" si="172"/>
        <v>6</v>
      </c>
      <c r="Q143" s="106" t="str">
        <f t="shared" si="173"/>
        <v>weiß nicht</v>
      </c>
      <c r="R143" s="106">
        <f t="shared" si="174"/>
        <v>1</v>
      </c>
      <c r="S143" s="111">
        <f t="shared" si="175"/>
        <v>7</v>
      </c>
      <c r="V143" s="110" t="b">
        <f t="shared" si="194"/>
        <v>0</v>
      </c>
      <c r="W143" s="106" t="b">
        <f t="shared" si="176"/>
        <v>0</v>
      </c>
      <c r="X143" s="106" t="b">
        <f t="shared" si="177"/>
        <v>0</v>
      </c>
      <c r="Y143" s="106" t="b">
        <f t="shared" si="178"/>
        <v>0</v>
      </c>
      <c r="Z143" s="106" t="b">
        <f t="shared" si="179"/>
        <v>0</v>
      </c>
      <c r="AA143" s="106" t="b">
        <f t="shared" si="180"/>
        <v>0</v>
      </c>
      <c r="AB143" s="106" t="b">
        <f t="shared" si="181"/>
        <v>0</v>
      </c>
      <c r="AC143" s="106" t="b">
        <f t="shared" si="182"/>
        <v>0</v>
      </c>
      <c r="AD143" s="110" t="b">
        <f t="shared" si="195"/>
        <v>0</v>
      </c>
      <c r="AE143" s="106" t="b">
        <f t="shared" si="183"/>
        <v>0</v>
      </c>
      <c r="AF143" s="106" t="b">
        <f t="shared" si="184"/>
        <v>0</v>
      </c>
      <c r="AG143" s="106" t="b">
        <f t="shared" si="185"/>
        <v>0</v>
      </c>
      <c r="AH143" s="106" t="b">
        <f t="shared" si="186"/>
        <v>0</v>
      </c>
      <c r="AI143" s="106" t="b">
        <f t="shared" si="187"/>
        <v>0</v>
      </c>
      <c r="AJ143" s="106" t="b">
        <f t="shared" si="188"/>
        <v>0</v>
      </c>
      <c r="AK143" s="106" t="b">
        <f t="shared" si="189"/>
        <v>0</v>
      </c>
      <c r="AL143" s="158" t="b">
        <f t="shared" si="196"/>
        <v>0</v>
      </c>
      <c r="AM143" s="155" t="b">
        <f t="shared" si="190"/>
        <v>0</v>
      </c>
      <c r="AN143" s="155" t="b">
        <f t="shared" si="190"/>
        <v>0</v>
      </c>
      <c r="AO143" s="155" t="b">
        <f t="shared" si="190"/>
        <v>0</v>
      </c>
      <c r="AP143" s="155" t="b">
        <f t="shared" si="190"/>
        <v>0</v>
      </c>
      <c r="AQ143" s="155" t="b">
        <f t="shared" si="190"/>
        <v>0</v>
      </c>
      <c r="AR143" s="155" t="b">
        <f t="shared" si="190"/>
        <v>0</v>
      </c>
      <c r="AS143" s="155" t="b">
        <f t="shared" si="190"/>
        <v>0</v>
      </c>
      <c r="AT143" s="158">
        <f t="shared" si="197"/>
        <v>7</v>
      </c>
      <c r="AU143" s="155">
        <f t="shared" si="191"/>
        <v>6</v>
      </c>
      <c r="AV143" s="155">
        <f t="shared" si="191"/>
        <v>7</v>
      </c>
      <c r="AW143" s="155">
        <f t="shared" si="191"/>
        <v>7</v>
      </c>
      <c r="AX143" s="155">
        <f t="shared" si="191"/>
        <v>6</v>
      </c>
      <c r="AY143" s="155" t="str">
        <f t="shared" si="191"/>
        <v>weiß nicht</v>
      </c>
      <c r="AZ143" s="155">
        <f t="shared" si="191"/>
        <v>1</v>
      </c>
      <c r="BA143" s="159">
        <f t="shared" si="191"/>
        <v>7</v>
      </c>
    </row>
    <row r="144" spans="1:53">
      <c r="A144" s="118" t="s">
        <v>131</v>
      </c>
      <c r="B144" s="119"/>
      <c r="C144" s="119">
        <f>L151</f>
        <v>6</v>
      </c>
      <c r="D144" s="119">
        <f t="shared" ref="D144:D145" si="202">M151</f>
        <v>5.875</v>
      </c>
      <c r="E144" s="119">
        <f t="shared" ref="E144:E145" si="203">N151</f>
        <v>6.625</v>
      </c>
      <c r="F144" s="119">
        <f t="shared" ref="F144:F145" si="204">O151</f>
        <v>6.375</v>
      </c>
      <c r="G144" s="119">
        <f t="shared" ref="G144:G145" si="205">P151</f>
        <v>6.25</v>
      </c>
      <c r="H144" s="119">
        <f t="shared" ref="H144:H145" si="206">Q151</f>
        <v>6</v>
      </c>
      <c r="I144" s="119">
        <f t="shared" ref="I144:I145" si="207">R151</f>
        <v>4.333333333333333</v>
      </c>
      <c r="J144" s="119">
        <f t="shared" ref="J144:J145" si="208">S151</f>
        <v>5.5</v>
      </c>
      <c r="L144" s="110">
        <f t="shared" si="201"/>
        <v>6</v>
      </c>
      <c r="M144" s="106">
        <f t="shared" si="169"/>
        <v>6</v>
      </c>
      <c r="N144" s="106">
        <f t="shared" si="170"/>
        <v>7</v>
      </c>
      <c r="O144" s="106">
        <f t="shared" si="171"/>
        <v>7</v>
      </c>
      <c r="P144" s="106">
        <f t="shared" si="172"/>
        <v>7</v>
      </c>
      <c r="Q144" s="106">
        <f t="shared" si="173"/>
        <v>7</v>
      </c>
      <c r="R144" s="106" t="str">
        <f t="shared" si="174"/>
        <v>weiß nicht</v>
      </c>
      <c r="S144" s="111">
        <f t="shared" si="175"/>
        <v>7</v>
      </c>
      <c r="V144" s="110" t="b">
        <f t="shared" si="194"/>
        <v>0</v>
      </c>
      <c r="W144" s="106" t="b">
        <f t="shared" si="176"/>
        <v>0</v>
      </c>
      <c r="X144" s="106" t="b">
        <f t="shared" si="177"/>
        <v>0</v>
      </c>
      <c r="Y144" s="106" t="b">
        <f t="shared" si="178"/>
        <v>0</v>
      </c>
      <c r="Z144" s="106" t="b">
        <f t="shared" si="179"/>
        <v>0</v>
      </c>
      <c r="AA144" s="106" t="b">
        <f t="shared" si="180"/>
        <v>0</v>
      </c>
      <c r="AB144" s="106" t="b">
        <f t="shared" si="181"/>
        <v>0</v>
      </c>
      <c r="AC144" s="106" t="b">
        <f t="shared" si="182"/>
        <v>0</v>
      </c>
      <c r="AD144" s="110">
        <f t="shared" si="195"/>
        <v>6</v>
      </c>
      <c r="AE144" s="106">
        <f t="shared" si="183"/>
        <v>6</v>
      </c>
      <c r="AF144" s="106">
        <f t="shared" si="184"/>
        <v>7</v>
      </c>
      <c r="AG144" s="106">
        <f t="shared" si="185"/>
        <v>7</v>
      </c>
      <c r="AH144" s="106">
        <f t="shared" si="186"/>
        <v>7</v>
      </c>
      <c r="AI144" s="106">
        <f t="shared" si="187"/>
        <v>7</v>
      </c>
      <c r="AJ144" s="106" t="str">
        <f t="shared" si="188"/>
        <v>weiß nicht</v>
      </c>
      <c r="AK144" s="106">
        <f t="shared" si="189"/>
        <v>7</v>
      </c>
      <c r="AL144" s="158" t="b">
        <f t="shared" si="196"/>
        <v>0</v>
      </c>
      <c r="AM144" s="155" t="b">
        <f t="shared" si="190"/>
        <v>0</v>
      </c>
      <c r="AN144" s="155" t="b">
        <f t="shared" si="190"/>
        <v>0</v>
      </c>
      <c r="AO144" s="155" t="b">
        <f t="shared" si="190"/>
        <v>0</v>
      </c>
      <c r="AP144" s="155" t="b">
        <f t="shared" si="190"/>
        <v>0</v>
      </c>
      <c r="AQ144" s="155" t="b">
        <f t="shared" si="190"/>
        <v>0</v>
      </c>
      <c r="AR144" s="155" t="b">
        <f t="shared" si="190"/>
        <v>0</v>
      </c>
      <c r="AS144" s="155" t="b">
        <f t="shared" si="190"/>
        <v>0</v>
      </c>
      <c r="AT144" s="158">
        <f t="shared" si="197"/>
        <v>6</v>
      </c>
      <c r="AU144" s="155">
        <f t="shared" si="191"/>
        <v>6</v>
      </c>
      <c r="AV144" s="155">
        <f t="shared" si="191"/>
        <v>7</v>
      </c>
      <c r="AW144" s="155">
        <f t="shared" si="191"/>
        <v>7</v>
      </c>
      <c r="AX144" s="155">
        <f t="shared" si="191"/>
        <v>7</v>
      </c>
      <c r="AY144" s="155">
        <f t="shared" si="191"/>
        <v>7</v>
      </c>
      <c r="AZ144" s="155" t="str">
        <f t="shared" si="191"/>
        <v>weiß nicht</v>
      </c>
      <c r="BA144" s="159">
        <f t="shared" si="191"/>
        <v>7</v>
      </c>
    </row>
    <row r="145" spans="1:53">
      <c r="A145" s="118" t="s">
        <v>132</v>
      </c>
      <c r="B145" s="119"/>
      <c r="C145" s="119">
        <f>L152</f>
        <v>1.0690449676496976</v>
      </c>
      <c r="D145" s="119">
        <f t="shared" si="202"/>
        <v>0.64086994446165568</v>
      </c>
      <c r="E145" s="119">
        <f t="shared" si="203"/>
        <v>0.51754916950676566</v>
      </c>
      <c r="F145" s="119">
        <f t="shared" si="204"/>
        <v>0.51754916950676566</v>
      </c>
      <c r="G145" s="119">
        <f t="shared" si="205"/>
        <v>0.70710678118654757</v>
      </c>
      <c r="H145" s="119">
        <f t="shared" si="206"/>
        <v>0.63245553203367588</v>
      </c>
      <c r="I145" s="119">
        <f t="shared" si="207"/>
        <v>1.751190071541826</v>
      </c>
      <c r="J145" s="119">
        <f t="shared" si="208"/>
        <v>1.6035674514745464</v>
      </c>
      <c r="L145" s="110">
        <f t="shared" si="201"/>
        <v>6</v>
      </c>
      <c r="M145" s="106">
        <f t="shared" si="169"/>
        <v>6</v>
      </c>
      <c r="N145" s="106">
        <f t="shared" si="170"/>
        <v>7</v>
      </c>
      <c r="O145" s="106">
        <f t="shared" si="171"/>
        <v>6</v>
      </c>
      <c r="P145" s="106">
        <f t="shared" si="172"/>
        <v>7</v>
      </c>
      <c r="Q145" s="106">
        <f t="shared" si="173"/>
        <v>6</v>
      </c>
      <c r="R145" s="106" t="str">
        <f t="shared" si="174"/>
        <v>nicht relevant</v>
      </c>
      <c r="S145" s="111">
        <f t="shared" si="175"/>
        <v>6</v>
      </c>
      <c r="V145" s="110" t="b">
        <f t="shared" si="194"/>
        <v>0</v>
      </c>
      <c r="W145" s="106" t="b">
        <f t="shared" si="176"/>
        <v>0</v>
      </c>
      <c r="X145" s="106" t="b">
        <f t="shared" si="177"/>
        <v>0</v>
      </c>
      <c r="Y145" s="106" t="b">
        <f t="shared" si="178"/>
        <v>0</v>
      </c>
      <c r="Z145" s="106" t="b">
        <f t="shared" si="179"/>
        <v>0</v>
      </c>
      <c r="AA145" s="106" t="b">
        <f t="shared" si="180"/>
        <v>0</v>
      </c>
      <c r="AB145" s="106" t="b">
        <f t="shared" si="181"/>
        <v>0</v>
      </c>
      <c r="AC145" s="106" t="b">
        <f t="shared" si="182"/>
        <v>0</v>
      </c>
      <c r="AD145" s="110" t="b">
        <f t="shared" si="195"/>
        <v>0</v>
      </c>
      <c r="AE145" s="106" t="b">
        <f t="shared" si="183"/>
        <v>0</v>
      </c>
      <c r="AF145" s="106" t="b">
        <f t="shared" si="184"/>
        <v>0</v>
      </c>
      <c r="AG145" s="106" t="b">
        <f t="shared" si="185"/>
        <v>0</v>
      </c>
      <c r="AH145" s="106" t="b">
        <f t="shared" si="186"/>
        <v>0</v>
      </c>
      <c r="AI145" s="106" t="b">
        <f t="shared" si="187"/>
        <v>0</v>
      </c>
      <c r="AJ145" s="106" t="b">
        <f t="shared" si="188"/>
        <v>0</v>
      </c>
      <c r="AK145" s="106" t="b">
        <f t="shared" si="189"/>
        <v>0</v>
      </c>
      <c r="AL145" s="158" t="b">
        <f t="shared" si="196"/>
        <v>0</v>
      </c>
      <c r="AM145" s="155" t="b">
        <f t="shared" si="190"/>
        <v>0</v>
      </c>
      <c r="AN145" s="155" t="b">
        <f t="shared" si="190"/>
        <v>0</v>
      </c>
      <c r="AO145" s="155" t="b">
        <f t="shared" si="190"/>
        <v>0</v>
      </c>
      <c r="AP145" s="155" t="b">
        <f t="shared" si="190"/>
        <v>0</v>
      </c>
      <c r="AQ145" s="155" t="b">
        <f t="shared" si="190"/>
        <v>0</v>
      </c>
      <c r="AR145" s="155" t="b">
        <f t="shared" si="190"/>
        <v>0</v>
      </c>
      <c r="AS145" s="155" t="b">
        <f t="shared" si="190"/>
        <v>0</v>
      </c>
      <c r="AT145" s="158">
        <f t="shared" si="197"/>
        <v>6</v>
      </c>
      <c r="AU145" s="155">
        <f t="shared" si="191"/>
        <v>6</v>
      </c>
      <c r="AV145" s="155">
        <f t="shared" si="191"/>
        <v>7</v>
      </c>
      <c r="AW145" s="155">
        <f t="shared" si="191"/>
        <v>6</v>
      </c>
      <c r="AX145" s="155">
        <f t="shared" si="191"/>
        <v>7</v>
      </c>
      <c r="AY145" s="155">
        <f t="shared" si="191"/>
        <v>6</v>
      </c>
      <c r="AZ145" s="155" t="str">
        <f t="shared" si="191"/>
        <v>nicht relevant</v>
      </c>
      <c r="BA145" s="159">
        <f t="shared" si="191"/>
        <v>6</v>
      </c>
    </row>
    <row r="146" spans="1:53">
      <c r="A146" s="118" t="s">
        <v>109</v>
      </c>
      <c r="B146" s="119"/>
      <c r="C146" s="119">
        <f>C144/7</f>
        <v>0.8571428571428571</v>
      </c>
      <c r="D146" s="119">
        <f t="shared" ref="D146:J146" si="209">D144/7</f>
        <v>0.8392857142857143</v>
      </c>
      <c r="E146" s="119">
        <f t="shared" si="209"/>
        <v>0.9464285714285714</v>
      </c>
      <c r="F146" s="119">
        <f t="shared" si="209"/>
        <v>0.9107142857142857</v>
      </c>
      <c r="G146" s="119">
        <f t="shared" si="209"/>
        <v>0.8928571428571429</v>
      </c>
      <c r="H146" s="119">
        <f t="shared" si="209"/>
        <v>0.8571428571428571</v>
      </c>
      <c r="I146" s="119">
        <f t="shared" si="209"/>
        <v>0.61904761904761896</v>
      </c>
      <c r="J146" s="119">
        <f t="shared" si="209"/>
        <v>0.7857142857142857</v>
      </c>
      <c r="L146" s="110" t="b">
        <f t="shared" si="201"/>
        <v>0</v>
      </c>
      <c r="M146" s="106" t="b">
        <f t="shared" si="169"/>
        <v>0</v>
      </c>
      <c r="N146" s="106" t="b">
        <f t="shared" si="170"/>
        <v>0</v>
      </c>
      <c r="O146" s="106" t="b">
        <f t="shared" si="171"/>
        <v>0</v>
      </c>
      <c r="P146" s="106" t="b">
        <f t="shared" si="172"/>
        <v>0</v>
      </c>
      <c r="Q146" s="106" t="b">
        <f t="shared" si="173"/>
        <v>0</v>
      </c>
      <c r="R146" s="106" t="b">
        <f t="shared" si="174"/>
        <v>0</v>
      </c>
      <c r="S146" s="111" t="b">
        <f t="shared" si="175"/>
        <v>0</v>
      </c>
      <c r="V146" s="110" t="b">
        <f t="shared" si="194"/>
        <v>0</v>
      </c>
      <c r="W146" s="106" t="b">
        <f t="shared" si="176"/>
        <v>0</v>
      </c>
      <c r="X146" s="106" t="b">
        <f t="shared" si="177"/>
        <v>0</v>
      </c>
      <c r="Y146" s="106" t="b">
        <f t="shared" si="178"/>
        <v>0</v>
      </c>
      <c r="Z146" s="106" t="b">
        <f t="shared" si="179"/>
        <v>0</v>
      </c>
      <c r="AA146" s="106" t="b">
        <f t="shared" si="180"/>
        <v>0</v>
      </c>
      <c r="AB146" s="106" t="b">
        <f t="shared" si="181"/>
        <v>0</v>
      </c>
      <c r="AC146" s="106" t="b">
        <f t="shared" si="182"/>
        <v>0</v>
      </c>
      <c r="AD146" s="110" t="b">
        <f t="shared" si="195"/>
        <v>0</v>
      </c>
      <c r="AE146" s="106" t="b">
        <f t="shared" si="183"/>
        <v>0</v>
      </c>
      <c r="AF146" s="106" t="b">
        <f t="shared" si="184"/>
        <v>0</v>
      </c>
      <c r="AG146" s="106" t="b">
        <f t="shared" si="185"/>
        <v>0</v>
      </c>
      <c r="AH146" s="106" t="b">
        <f t="shared" si="186"/>
        <v>0</v>
      </c>
      <c r="AI146" s="106" t="b">
        <f t="shared" si="187"/>
        <v>0</v>
      </c>
      <c r="AJ146" s="106" t="b">
        <f t="shared" si="188"/>
        <v>0</v>
      </c>
      <c r="AK146" s="106" t="b">
        <f t="shared" si="189"/>
        <v>0</v>
      </c>
      <c r="AL146" s="158" t="b">
        <f t="shared" si="196"/>
        <v>0</v>
      </c>
      <c r="AM146" s="155" t="b">
        <f t="shared" si="190"/>
        <v>0</v>
      </c>
      <c r="AN146" s="155" t="b">
        <f t="shared" si="190"/>
        <v>0</v>
      </c>
      <c r="AO146" s="155" t="b">
        <f t="shared" si="190"/>
        <v>0</v>
      </c>
      <c r="AP146" s="155" t="b">
        <f t="shared" si="190"/>
        <v>0</v>
      </c>
      <c r="AQ146" s="155" t="b">
        <f t="shared" si="190"/>
        <v>0</v>
      </c>
      <c r="AR146" s="155" t="b">
        <f t="shared" si="190"/>
        <v>0</v>
      </c>
      <c r="AS146" s="155" t="b">
        <f t="shared" si="190"/>
        <v>0</v>
      </c>
      <c r="AT146" s="158">
        <f t="shared" si="197"/>
        <v>3</v>
      </c>
      <c r="AU146" s="155">
        <f t="shared" si="191"/>
        <v>4</v>
      </c>
      <c r="AV146" s="155">
        <f t="shared" si="191"/>
        <v>6</v>
      </c>
      <c r="AW146" s="155">
        <f t="shared" si="191"/>
        <v>6</v>
      </c>
      <c r="AX146" s="155">
        <f t="shared" si="191"/>
        <v>4</v>
      </c>
      <c r="AY146" s="155">
        <f t="shared" si="191"/>
        <v>4</v>
      </c>
      <c r="AZ146" s="155">
        <f t="shared" si="191"/>
        <v>5</v>
      </c>
      <c r="BA146" s="159">
        <f t="shared" si="191"/>
        <v>5</v>
      </c>
    </row>
    <row r="147" spans="1:53">
      <c r="A147" s="118" t="s">
        <v>158</v>
      </c>
      <c r="B147" s="119"/>
      <c r="C147" s="119">
        <f>C146*C$2</f>
        <v>0.10714285714285714</v>
      </c>
      <c r="D147" s="119">
        <f t="shared" ref="D147" si="210">D146*D$2</f>
        <v>3.4970238095238096E-2</v>
      </c>
      <c r="E147" s="119">
        <f t="shared" ref="E147" si="211">E146*E$2</f>
        <v>0.19717261904761907</v>
      </c>
      <c r="F147" s="119">
        <f t="shared" ref="F147" si="212">F146*F$2</f>
        <v>0.15178571428571427</v>
      </c>
      <c r="G147" s="119">
        <f t="shared" ref="G147" si="213">G146*G$2</f>
        <v>0.18601190476190479</v>
      </c>
      <c r="H147" s="119">
        <f t="shared" ref="H147" si="214">H146*H$2</f>
        <v>7.1428571428571425E-2</v>
      </c>
      <c r="I147" s="119">
        <f t="shared" ref="I147" si="215">I146*I$2</f>
        <v>0.10317460317460315</v>
      </c>
      <c r="J147" s="119">
        <f t="shared" ref="J147" si="216">J146*J$2</f>
        <v>6.5476190476190466E-2</v>
      </c>
      <c r="K147" s="119">
        <f>SUM(C147:J147)</f>
        <v>0.91716269841269837</v>
      </c>
      <c r="L147" s="110">
        <f t="shared" si="201"/>
        <v>7</v>
      </c>
      <c r="M147" s="106">
        <f t="shared" si="169"/>
        <v>5</v>
      </c>
      <c r="N147" s="106">
        <f t="shared" si="170"/>
        <v>6</v>
      </c>
      <c r="O147" s="106">
        <f t="shared" si="171"/>
        <v>6</v>
      </c>
      <c r="P147" s="106">
        <f t="shared" si="172"/>
        <v>6</v>
      </c>
      <c r="Q147" s="106">
        <f t="shared" si="173"/>
        <v>6</v>
      </c>
      <c r="R147" s="106">
        <f t="shared" si="174"/>
        <v>5</v>
      </c>
      <c r="S147" s="111">
        <f t="shared" si="175"/>
        <v>4</v>
      </c>
      <c r="V147" s="110" t="b">
        <f t="shared" si="194"/>
        <v>0</v>
      </c>
      <c r="W147" s="106" t="b">
        <f t="shared" si="176"/>
        <v>0</v>
      </c>
      <c r="X147" s="106" t="b">
        <f t="shared" si="177"/>
        <v>0</v>
      </c>
      <c r="Y147" s="106" t="b">
        <f t="shared" si="178"/>
        <v>0</v>
      </c>
      <c r="Z147" s="106" t="b">
        <f t="shared" si="179"/>
        <v>0</v>
      </c>
      <c r="AA147" s="106" t="b">
        <f t="shared" si="180"/>
        <v>0</v>
      </c>
      <c r="AB147" s="106" t="b">
        <f t="shared" si="181"/>
        <v>0</v>
      </c>
      <c r="AC147" s="106" t="b">
        <f t="shared" si="182"/>
        <v>0</v>
      </c>
      <c r="AD147" s="110" t="b">
        <f t="shared" si="195"/>
        <v>0</v>
      </c>
      <c r="AE147" s="106" t="b">
        <f t="shared" si="183"/>
        <v>0</v>
      </c>
      <c r="AF147" s="106" t="b">
        <f t="shared" si="184"/>
        <v>0</v>
      </c>
      <c r="AG147" s="106" t="b">
        <f t="shared" si="185"/>
        <v>0</v>
      </c>
      <c r="AH147" s="106" t="b">
        <f t="shared" si="186"/>
        <v>0</v>
      </c>
      <c r="AI147" s="106" t="b">
        <f t="shared" si="187"/>
        <v>0</v>
      </c>
      <c r="AJ147" s="106" t="b">
        <f t="shared" si="188"/>
        <v>0</v>
      </c>
      <c r="AK147" s="106" t="b">
        <f t="shared" si="189"/>
        <v>0</v>
      </c>
      <c r="AL147" s="158" t="b">
        <f t="shared" si="196"/>
        <v>0</v>
      </c>
      <c r="AM147" s="155" t="b">
        <f t="shared" si="190"/>
        <v>0</v>
      </c>
      <c r="AN147" s="155" t="b">
        <f t="shared" si="190"/>
        <v>0</v>
      </c>
      <c r="AO147" s="155" t="b">
        <f t="shared" si="190"/>
        <v>0</v>
      </c>
      <c r="AP147" s="155" t="b">
        <f t="shared" si="190"/>
        <v>0</v>
      </c>
      <c r="AQ147" s="155" t="b">
        <f t="shared" si="190"/>
        <v>0</v>
      </c>
      <c r="AR147" s="155" t="b">
        <f t="shared" si="190"/>
        <v>0</v>
      </c>
      <c r="AS147" s="155" t="b">
        <f t="shared" si="190"/>
        <v>0</v>
      </c>
      <c r="AT147" s="158">
        <f t="shared" si="197"/>
        <v>7</v>
      </c>
      <c r="AU147" s="155">
        <f t="shared" si="191"/>
        <v>5</v>
      </c>
      <c r="AV147" s="155">
        <f t="shared" si="191"/>
        <v>6</v>
      </c>
      <c r="AW147" s="155">
        <f t="shared" si="191"/>
        <v>6</v>
      </c>
      <c r="AX147" s="155">
        <f t="shared" si="191"/>
        <v>6</v>
      </c>
      <c r="AY147" s="155">
        <f t="shared" si="191"/>
        <v>6</v>
      </c>
      <c r="AZ147" s="155">
        <f t="shared" si="191"/>
        <v>5</v>
      </c>
      <c r="BA147" s="159">
        <f t="shared" si="191"/>
        <v>4</v>
      </c>
    </row>
    <row r="148" spans="1:53">
      <c r="A148" s="118" t="s">
        <v>193</v>
      </c>
      <c r="B148" s="119"/>
      <c r="C148" s="119">
        <f>C146*C$3</f>
        <v>0.10239211099459544</v>
      </c>
      <c r="D148" s="119">
        <f t="shared" ref="D148:J148" si="217">D146*D$3</f>
        <v>8.4827411201634811E-2</v>
      </c>
      <c r="E148" s="119">
        <f t="shared" si="217"/>
        <v>0.18093565983705734</v>
      </c>
      <c r="F148" s="119">
        <f t="shared" si="217"/>
        <v>8.6289450068564977E-2</v>
      </c>
      <c r="G148" s="119">
        <f t="shared" si="217"/>
        <v>0.15355277486488667</v>
      </c>
      <c r="H148" s="119">
        <f t="shared" si="217"/>
        <v>8.8820279099782184E-2</v>
      </c>
      <c r="I148" s="119">
        <f t="shared" si="217"/>
        <v>7.7708652631012856E-2</v>
      </c>
      <c r="J148" s="119">
        <f t="shared" si="217"/>
        <v>7.2610174504584443E-2</v>
      </c>
      <c r="K148" s="119">
        <f>SUM(C148:J148)</f>
        <v>0.84713651320211869</v>
      </c>
      <c r="L148" s="110">
        <f t="shared" si="201"/>
        <v>5</v>
      </c>
      <c r="M148" s="106">
        <f t="shared" si="169"/>
        <v>6</v>
      </c>
      <c r="N148" s="106">
        <f t="shared" si="170"/>
        <v>6</v>
      </c>
      <c r="O148" s="106">
        <f t="shared" si="171"/>
        <v>6</v>
      </c>
      <c r="P148" s="106">
        <f t="shared" si="172"/>
        <v>5</v>
      </c>
      <c r="Q148" s="106">
        <f t="shared" si="173"/>
        <v>5</v>
      </c>
      <c r="R148" s="106">
        <f t="shared" si="174"/>
        <v>5</v>
      </c>
      <c r="S148" s="111">
        <f t="shared" si="175"/>
        <v>6</v>
      </c>
      <c r="V148" s="110" t="b">
        <f t="shared" si="194"/>
        <v>0</v>
      </c>
      <c r="W148" s="106" t="b">
        <f t="shared" si="176"/>
        <v>0</v>
      </c>
      <c r="X148" s="106" t="b">
        <f t="shared" si="177"/>
        <v>0</v>
      </c>
      <c r="Y148" s="106" t="b">
        <f t="shared" si="178"/>
        <v>0</v>
      </c>
      <c r="Z148" s="106" t="b">
        <f t="shared" si="179"/>
        <v>0</v>
      </c>
      <c r="AA148" s="106" t="b">
        <f t="shared" si="180"/>
        <v>0</v>
      </c>
      <c r="AB148" s="106" t="b">
        <f t="shared" si="181"/>
        <v>0</v>
      </c>
      <c r="AC148" s="106" t="b">
        <f t="shared" si="182"/>
        <v>0</v>
      </c>
      <c r="AD148" s="110" t="b">
        <f t="shared" si="195"/>
        <v>0</v>
      </c>
      <c r="AE148" s="106" t="b">
        <f t="shared" si="183"/>
        <v>0</v>
      </c>
      <c r="AF148" s="106" t="b">
        <f t="shared" si="184"/>
        <v>0</v>
      </c>
      <c r="AG148" s="106" t="b">
        <f t="shared" si="185"/>
        <v>0</v>
      </c>
      <c r="AH148" s="106" t="b">
        <f t="shared" si="186"/>
        <v>0</v>
      </c>
      <c r="AI148" s="106" t="b">
        <f t="shared" si="187"/>
        <v>0</v>
      </c>
      <c r="AJ148" s="106" t="b">
        <f t="shared" si="188"/>
        <v>0</v>
      </c>
      <c r="AK148" s="106" t="b">
        <f t="shared" si="189"/>
        <v>0</v>
      </c>
      <c r="AL148" s="158" t="b">
        <f t="shared" si="196"/>
        <v>0</v>
      </c>
      <c r="AM148" s="155" t="b">
        <f t="shared" si="190"/>
        <v>0</v>
      </c>
      <c r="AN148" s="155" t="b">
        <f t="shared" si="190"/>
        <v>0</v>
      </c>
      <c r="AO148" s="155" t="b">
        <f t="shared" si="190"/>
        <v>0</v>
      </c>
      <c r="AP148" s="155" t="b">
        <f t="shared" si="190"/>
        <v>0</v>
      </c>
      <c r="AQ148" s="155" t="b">
        <f t="shared" si="190"/>
        <v>0</v>
      </c>
      <c r="AR148" s="155" t="b">
        <f t="shared" si="190"/>
        <v>0</v>
      </c>
      <c r="AS148" s="155" t="b">
        <f t="shared" si="190"/>
        <v>0</v>
      </c>
      <c r="AT148" s="158">
        <f t="shared" si="197"/>
        <v>5</v>
      </c>
      <c r="AU148" s="155">
        <f t="shared" si="191"/>
        <v>6</v>
      </c>
      <c r="AV148" s="155">
        <f t="shared" si="191"/>
        <v>6</v>
      </c>
      <c r="AW148" s="155">
        <f t="shared" si="191"/>
        <v>6</v>
      </c>
      <c r="AX148" s="155">
        <f t="shared" si="191"/>
        <v>5</v>
      </c>
      <c r="AY148" s="155">
        <f t="shared" si="191"/>
        <v>5</v>
      </c>
      <c r="AZ148" s="155">
        <f t="shared" si="191"/>
        <v>5</v>
      </c>
      <c r="BA148" s="159">
        <f t="shared" si="191"/>
        <v>6</v>
      </c>
    </row>
    <row r="149" spans="1:53">
      <c r="A149" s="22" t="s">
        <v>110</v>
      </c>
      <c r="B149" s="3"/>
      <c r="C149" s="3">
        <f>K147</f>
        <v>0.91716269841269837</v>
      </c>
      <c r="L149" s="110">
        <f t="shared" si="201"/>
        <v>7</v>
      </c>
      <c r="M149" s="106">
        <f t="shared" si="169"/>
        <v>7</v>
      </c>
      <c r="N149" s="106">
        <f t="shared" si="170"/>
        <v>7</v>
      </c>
      <c r="O149" s="106">
        <f t="shared" si="171"/>
        <v>7</v>
      </c>
      <c r="P149" s="106">
        <f t="shared" si="172"/>
        <v>7</v>
      </c>
      <c r="Q149" s="106">
        <f t="shared" si="173"/>
        <v>6</v>
      </c>
      <c r="R149" s="106">
        <f t="shared" si="174"/>
        <v>5</v>
      </c>
      <c r="S149" s="111">
        <f t="shared" si="175"/>
        <v>3</v>
      </c>
      <c r="V149" s="110" t="b">
        <f t="shared" si="194"/>
        <v>0</v>
      </c>
      <c r="W149" s="106" t="b">
        <f t="shared" si="176"/>
        <v>0</v>
      </c>
      <c r="X149" s="106" t="b">
        <f t="shared" si="177"/>
        <v>0</v>
      </c>
      <c r="Y149" s="106" t="b">
        <f t="shared" si="178"/>
        <v>0</v>
      </c>
      <c r="Z149" s="106" t="b">
        <f t="shared" si="179"/>
        <v>0</v>
      </c>
      <c r="AA149" s="106" t="b">
        <f t="shared" si="180"/>
        <v>0</v>
      </c>
      <c r="AB149" s="106" t="b">
        <f t="shared" si="181"/>
        <v>0</v>
      </c>
      <c r="AC149" s="106" t="b">
        <f t="shared" si="182"/>
        <v>0</v>
      </c>
      <c r="AD149" s="110" t="b">
        <f t="shared" si="195"/>
        <v>0</v>
      </c>
      <c r="AE149" s="106" t="b">
        <f t="shared" si="183"/>
        <v>0</v>
      </c>
      <c r="AF149" s="106" t="b">
        <f t="shared" si="184"/>
        <v>0</v>
      </c>
      <c r="AG149" s="106" t="b">
        <f t="shared" si="185"/>
        <v>0</v>
      </c>
      <c r="AH149" s="106" t="b">
        <f t="shared" si="186"/>
        <v>0</v>
      </c>
      <c r="AI149" s="106" t="b">
        <f t="shared" si="187"/>
        <v>0</v>
      </c>
      <c r="AJ149" s="106" t="b">
        <f t="shared" si="188"/>
        <v>0</v>
      </c>
      <c r="AK149" s="106" t="b">
        <f t="shared" si="189"/>
        <v>0</v>
      </c>
      <c r="AL149" s="158" t="b">
        <f t="shared" si="196"/>
        <v>0</v>
      </c>
      <c r="AM149" s="155" t="b">
        <f t="shared" si="190"/>
        <v>0</v>
      </c>
      <c r="AN149" s="155" t="b">
        <f t="shared" si="190"/>
        <v>0</v>
      </c>
      <c r="AO149" s="155" t="b">
        <f t="shared" si="190"/>
        <v>0</v>
      </c>
      <c r="AP149" s="155" t="b">
        <f t="shared" si="190"/>
        <v>0</v>
      </c>
      <c r="AQ149" s="155" t="b">
        <f t="shared" si="190"/>
        <v>0</v>
      </c>
      <c r="AR149" s="155" t="b">
        <f t="shared" si="190"/>
        <v>0</v>
      </c>
      <c r="AS149" s="155" t="b">
        <f t="shared" si="190"/>
        <v>0</v>
      </c>
      <c r="AT149" s="158">
        <f t="shared" si="197"/>
        <v>7</v>
      </c>
      <c r="AU149" s="155">
        <f t="shared" si="191"/>
        <v>7</v>
      </c>
      <c r="AV149" s="155">
        <f t="shared" si="191"/>
        <v>7</v>
      </c>
      <c r="AW149" s="155">
        <f t="shared" si="191"/>
        <v>7</v>
      </c>
      <c r="AX149" s="155">
        <f t="shared" si="191"/>
        <v>7</v>
      </c>
      <c r="AY149" s="155">
        <f t="shared" si="191"/>
        <v>6</v>
      </c>
      <c r="AZ149" s="155">
        <f t="shared" si="191"/>
        <v>5</v>
      </c>
      <c r="BA149" s="159">
        <f t="shared" si="191"/>
        <v>3</v>
      </c>
    </row>
    <row r="150" spans="1:53" ht="15" thickBot="1">
      <c r="A150" s="87" t="s">
        <v>135</v>
      </c>
      <c r="B150" s="88"/>
      <c r="C150" s="88">
        <f>K148</f>
        <v>0.84713651320211869</v>
      </c>
      <c r="L150" s="112" t="b">
        <f>IF(AND($L135,C135)=TRUE,C135)</f>
        <v>0</v>
      </c>
      <c r="M150" s="113" t="b">
        <f t="shared" si="169"/>
        <v>0</v>
      </c>
      <c r="N150" s="113" t="b">
        <f t="shared" si="170"/>
        <v>0</v>
      </c>
      <c r="O150" s="113" t="b">
        <f t="shared" si="171"/>
        <v>0</v>
      </c>
      <c r="P150" s="113" t="b">
        <f t="shared" si="172"/>
        <v>0</v>
      </c>
      <c r="Q150" s="113" t="b">
        <f t="shared" si="173"/>
        <v>0</v>
      </c>
      <c r="R150" s="113" t="b">
        <f t="shared" si="174"/>
        <v>0</v>
      </c>
      <c r="S150" s="114" t="b">
        <f t="shared" si="175"/>
        <v>0</v>
      </c>
      <c r="V150" s="112">
        <f t="shared" si="194"/>
        <v>7</v>
      </c>
      <c r="W150" s="113">
        <f t="shared" si="176"/>
        <v>7</v>
      </c>
      <c r="X150" s="113">
        <f t="shared" si="177"/>
        <v>7</v>
      </c>
      <c r="Y150" s="113">
        <f t="shared" si="178"/>
        <v>6</v>
      </c>
      <c r="Z150" s="113">
        <f t="shared" si="179"/>
        <v>7</v>
      </c>
      <c r="AA150" s="113">
        <f t="shared" si="180"/>
        <v>6</v>
      </c>
      <c r="AB150" s="113">
        <f t="shared" si="181"/>
        <v>7</v>
      </c>
      <c r="AC150" s="113">
        <f t="shared" si="182"/>
        <v>2</v>
      </c>
      <c r="AD150" s="112" t="b">
        <f t="shared" si="195"/>
        <v>0</v>
      </c>
      <c r="AE150" s="113" t="b">
        <f t="shared" si="183"/>
        <v>0</v>
      </c>
      <c r="AF150" s="113" t="b">
        <f t="shared" si="184"/>
        <v>0</v>
      </c>
      <c r="AG150" s="113" t="b">
        <f t="shared" si="185"/>
        <v>0</v>
      </c>
      <c r="AH150" s="113" t="b">
        <f t="shared" si="186"/>
        <v>0</v>
      </c>
      <c r="AI150" s="113" t="b">
        <f t="shared" si="187"/>
        <v>0</v>
      </c>
      <c r="AJ150" s="113" t="b">
        <f t="shared" si="188"/>
        <v>0</v>
      </c>
      <c r="AK150" s="113" t="b">
        <f t="shared" si="189"/>
        <v>0</v>
      </c>
      <c r="AL150" s="160" t="b">
        <f t="shared" si="196"/>
        <v>0</v>
      </c>
      <c r="AM150" s="161" t="b">
        <f t="shared" si="190"/>
        <v>0</v>
      </c>
      <c r="AN150" s="161" t="b">
        <f t="shared" si="190"/>
        <v>0</v>
      </c>
      <c r="AO150" s="161" t="b">
        <f t="shared" si="190"/>
        <v>0</v>
      </c>
      <c r="AP150" s="161" t="b">
        <f t="shared" si="190"/>
        <v>0</v>
      </c>
      <c r="AQ150" s="161" t="b">
        <f t="shared" si="190"/>
        <v>0</v>
      </c>
      <c r="AR150" s="161" t="b">
        <f t="shared" si="190"/>
        <v>0</v>
      </c>
      <c r="AS150" s="161" t="b">
        <f t="shared" si="190"/>
        <v>0</v>
      </c>
      <c r="AT150" s="160">
        <f t="shared" si="197"/>
        <v>7</v>
      </c>
      <c r="AU150" s="161">
        <f t="shared" si="191"/>
        <v>7</v>
      </c>
      <c r="AV150" s="161">
        <f t="shared" si="191"/>
        <v>7</v>
      </c>
      <c r="AW150" s="161">
        <f t="shared" si="191"/>
        <v>6</v>
      </c>
      <c r="AX150" s="161">
        <f t="shared" si="191"/>
        <v>7</v>
      </c>
      <c r="AY150" s="161">
        <f t="shared" si="191"/>
        <v>6</v>
      </c>
      <c r="AZ150" s="161">
        <f t="shared" si="191"/>
        <v>7</v>
      </c>
      <c r="BA150" s="162">
        <f t="shared" si="191"/>
        <v>2</v>
      </c>
    </row>
    <row r="151" spans="1:53" ht="15" thickBot="1">
      <c r="A151" s="123" t="s">
        <v>130</v>
      </c>
      <c r="B151" s="124"/>
      <c r="L151" s="120">
        <f>AVERAGE(L136:L150)</f>
        <v>6</v>
      </c>
      <c r="M151" s="120">
        <f t="shared" ref="M151" si="218">AVERAGE(M136:M150)</f>
        <v>5.875</v>
      </c>
      <c r="N151" s="120">
        <f t="shared" ref="N151" si="219">AVERAGE(N136:N150)</f>
        <v>6.625</v>
      </c>
      <c r="O151" s="120">
        <f t="shared" ref="O151" si="220">AVERAGE(O136:O150)</f>
        <v>6.375</v>
      </c>
      <c r="P151" s="120">
        <f t="shared" ref="P151" si="221">AVERAGE(P136:P150)</f>
        <v>6.25</v>
      </c>
      <c r="Q151" s="120">
        <f t="shared" ref="Q151" si="222">AVERAGE(Q136:Q150)</f>
        <v>6</v>
      </c>
      <c r="R151" s="120">
        <f t="shared" ref="R151" si="223">AVERAGE(R136:R150)</f>
        <v>4.333333333333333</v>
      </c>
      <c r="S151" s="120">
        <f t="shared" ref="S151" si="224">AVERAGE(S136:S150)</f>
        <v>5.5</v>
      </c>
      <c r="V151" s="129">
        <f>AVERAGE(V136:V150)</f>
        <v>5.5</v>
      </c>
      <c r="W151" s="129">
        <f t="shared" ref="W151" si="225">AVERAGE(W136:W150)</f>
        <v>5</v>
      </c>
      <c r="X151" s="129">
        <f t="shared" ref="X151" si="226">AVERAGE(X136:X150)</f>
        <v>6</v>
      </c>
      <c r="Y151" s="129">
        <f t="shared" ref="Y151" si="227">AVERAGE(Y136:Y150)</f>
        <v>5.5</v>
      </c>
      <c r="Z151" s="129">
        <f t="shared" ref="Z151" si="228">AVERAGE(Z136:Z150)</f>
        <v>5</v>
      </c>
      <c r="AA151" s="129">
        <f t="shared" ref="AA151" si="229">AVERAGE(AA136:AA150)</f>
        <v>4</v>
      </c>
      <c r="AB151" s="129">
        <f t="shared" ref="AB151" si="230">AVERAGE(AB136:AB150)</f>
        <v>5</v>
      </c>
      <c r="AC151" s="129">
        <f t="shared" ref="AC151" si="231">AVERAGE(AC136:AC150)</f>
        <v>3</v>
      </c>
      <c r="AD151" s="129">
        <f t="shared" ref="AD151" si="232">AVERAGE(AD136:AD150)</f>
        <v>6</v>
      </c>
      <c r="AE151" s="129">
        <f t="shared" ref="AE151" si="233">AVERAGE(AE136:AE150)</f>
        <v>6</v>
      </c>
      <c r="AF151" s="129">
        <f t="shared" ref="AF151" si="234">AVERAGE(AF136:AF150)</f>
        <v>6.333333333333333</v>
      </c>
      <c r="AG151" s="129">
        <f t="shared" ref="AG151" si="235">AVERAGE(AG136:AG150)</f>
        <v>6.333333333333333</v>
      </c>
      <c r="AH151" s="129">
        <f t="shared" ref="AH151" si="236">AVERAGE(AH136:AH150)</f>
        <v>6</v>
      </c>
      <c r="AI151" s="129">
        <f t="shared" ref="AI151" si="237">AVERAGE(AI136:AI150)</f>
        <v>6</v>
      </c>
      <c r="AJ151" s="129">
        <f t="shared" ref="AJ151" si="238">AVERAGE(AJ136:AJ150)</f>
        <v>4.5</v>
      </c>
      <c r="AK151" s="129">
        <f t="shared" ref="AK151" si="239">AVERAGE(AK136:AK150)</f>
        <v>5.666666666666667</v>
      </c>
      <c r="AL151" s="164">
        <f t="shared" ref="AL151" si="240">AVERAGE(AL136:AL150)</f>
        <v>5</v>
      </c>
      <c r="AM151" s="164">
        <f t="shared" ref="AM151" si="241">AVERAGE(AM136:AM150)</f>
        <v>5</v>
      </c>
      <c r="AN151" s="164">
        <f t="shared" ref="AN151" si="242">AVERAGE(AN136:AN150)</f>
        <v>5.75</v>
      </c>
      <c r="AO151" s="164">
        <f t="shared" ref="AO151" si="243">AVERAGE(AO136:AO150)</f>
        <v>5.5</v>
      </c>
      <c r="AP151" s="164">
        <f t="shared" ref="AP151" si="244">AVERAGE(AP136:AP150)</f>
        <v>4.75</v>
      </c>
      <c r="AQ151" s="164">
        <f t="shared" ref="AQ151" si="245">AVERAGE(AQ136:AQ150)</f>
        <v>4.333333333333333</v>
      </c>
      <c r="AR151" s="164">
        <f t="shared" ref="AR151" si="246">AVERAGE(AR136:AR150)</f>
        <v>4</v>
      </c>
      <c r="AS151" s="164">
        <f t="shared" ref="AS151" si="247">AVERAGE(AS136:AS150)</f>
        <v>4.5</v>
      </c>
      <c r="AT151" s="164">
        <f t="shared" ref="AT151" si="248">AVERAGE(AT136:AT150)</f>
        <v>6.0909090909090908</v>
      </c>
      <c r="AU151" s="164">
        <f t="shared" ref="AU151" si="249">AVERAGE(AU136:AU150)</f>
        <v>5.9090909090909092</v>
      </c>
      <c r="AV151" s="164">
        <f t="shared" ref="AV151" si="250">AVERAGE(AV136:AV150)</f>
        <v>6.5454545454545459</v>
      </c>
      <c r="AW151" s="164">
        <f t="shared" ref="AW151" si="251">AVERAGE(AW136:AW150)</f>
        <v>6.5454545454545459</v>
      </c>
      <c r="AX151" s="164">
        <f t="shared" ref="AX151" si="252">AVERAGE(AX136:AX150)</f>
        <v>6.2</v>
      </c>
      <c r="AY151" s="164">
        <f t="shared" ref="AY151" si="253">AVERAGE(AY136:AY150)</f>
        <v>5.7777777777777777</v>
      </c>
      <c r="AZ151" s="164">
        <f t="shared" ref="AZ151" si="254">AVERAGE(AZ136:AZ150)</f>
        <v>4.625</v>
      </c>
      <c r="BA151" s="164">
        <f t="shared" ref="BA151" si="255">AVERAGE(BA136:BA150)</f>
        <v>5.2</v>
      </c>
    </row>
    <row r="152" spans="1:53" ht="15" thickBot="1">
      <c r="A152" s="125" t="s">
        <v>131</v>
      </c>
      <c r="B152" s="126"/>
      <c r="C152" s="126">
        <f>V154</f>
        <v>5.8</v>
      </c>
      <c r="D152" s="126">
        <f t="shared" ref="D152:D153" si="256">W154</f>
        <v>5.6</v>
      </c>
      <c r="E152" s="126">
        <f t="shared" ref="E152:E153" si="257">X154</f>
        <v>6.2</v>
      </c>
      <c r="F152" s="126">
        <f t="shared" ref="F152:F153" si="258">Y154</f>
        <v>6</v>
      </c>
      <c r="G152" s="126">
        <f t="shared" ref="G152:G153" si="259">Z154</f>
        <v>5.6</v>
      </c>
      <c r="H152" s="126">
        <f t="shared" ref="H152:H153" si="260">AA154</f>
        <v>5.2</v>
      </c>
      <c r="I152" s="126">
        <f t="shared" ref="I152:I153" si="261">AB154</f>
        <v>4.75</v>
      </c>
      <c r="J152" s="126">
        <f t="shared" ref="J152:J153" si="262">AC154</f>
        <v>4.5999999999999996</v>
      </c>
      <c r="L152" s="129">
        <f>STDEV(L136:L150)</f>
        <v>1.0690449676496976</v>
      </c>
      <c r="M152" s="129">
        <f t="shared" ref="M152:S152" si="263">STDEV(M136:M150)</f>
        <v>0.64086994446165568</v>
      </c>
      <c r="N152" s="129">
        <f t="shared" si="263"/>
        <v>0.51754916950676566</v>
      </c>
      <c r="O152" s="129">
        <f t="shared" si="263"/>
        <v>0.51754916950676566</v>
      </c>
      <c r="P152" s="129">
        <f t="shared" si="263"/>
        <v>0.70710678118654757</v>
      </c>
      <c r="Q152" s="129">
        <f t="shared" si="263"/>
        <v>0.63245553203367588</v>
      </c>
      <c r="R152" s="129">
        <f t="shared" si="263"/>
        <v>1.751190071541826</v>
      </c>
      <c r="S152" s="129">
        <f t="shared" si="263"/>
        <v>1.6035674514745464</v>
      </c>
      <c r="V152" s="129">
        <f>STDEV(V136:V150)</f>
        <v>2.1213203435596424</v>
      </c>
      <c r="W152" s="129">
        <f t="shared" ref="W152:AK152" si="264">STDEV(W136:W150)</f>
        <v>2.8284271247461903</v>
      </c>
      <c r="X152" s="129">
        <f t="shared" si="264"/>
        <v>1.4142135623730951</v>
      </c>
      <c r="Y152" s="129">
        <f t="shared" si="264"/>
        <v>0.70710678118654757</v>
      </c>
      <c r="Z152" s="129">
        <f t="shared" si="264"/>
        <v>2.8284271247461903</v>
      </c>
      <c r="AA152" s="129">
        <f t="shared" si="264"/>
        <v>2.8284271247461903</v>
      </c>
      <c r="AB152" s="129">
        <f t="shared" si="264"/>
        <v>2.8284271247461903</v>
      </c>
      <c r="AC152" s="129">
        <f t="shared" si="264"/>
        <v>1.4142135623730951</v>
      </c>
      <c r="AD152" s="129">
        <f t="shared" si="264"/>
        <v>0</v>
      </c>
      <c r="AE152" s="129">
        <f t="shared" si="264"/>
        <v>0</v>
      </c>
      <c r="AF152" s="129">
        <f t="shared" si="264"/>
        <v>1.1547005383792526</v>
      </c>
      <c r="AG152" s="129">
        <f t="shared" si="264"/>
        <v>1.1547005383792526</v>
      </c>
      <c r="AH152" s="129">
        <f t="shared" si="264"/>
        <v>1.7320508075688772</v>
      </c>
      <c r="AI152" s="129">
        <f t="shared" si="264"/>
        <v>1</v>
      </c>
      <c r="AJ152" s="129">
        <f t="shared" si="264"/>
        <v>2.1213203435596424</v>
      </c>
      <c r="AK152" s="129">
        <f t="shared" si="264"/>
        <v>2.3094010767585034</v>
      </c>
      <c r="AL152" s="164">
        <f t="shared" ref="AL152:AS152" si="265">STDEV(AL136:AL150)</f>
        <v>1.1547005383792515</v>
      </c>
      <c r="AM152" s="164">
        <f t="shared" si="265"/>
        <v>1.4142135623730951</v>
      </c>
      <c r="AN152" s="164">
        <f t="shared" si="265"/>
        <v>0.9574271077563381</v>
      </c>
      <c r="AO152" s="164">
        <f t="shared" si="265"/>
        <v>0.57735026918962573</v>
      </c>
      <c r="AP152" s="164">
        <f t="shared" si="265"/>
        <v>1.5</v>
      </c>
      <c r="AQ152" s="164">
        <f t="shared" si="265"/>
        <v>2.0816659994661326</v>
      </c>
      <c r="AR152" s="164">
        <f t="shared" si="265"/>
        <v>1.4142135623730951</v>
      </c>
      <c r="AS152" s="164">
        <f t="shared" si="265"/>
        <v>1.7320508075688772</v>
      </c>
      <c r="AT152" s="164">
        <f t="shared" ref="AT152:BA152" si="266">STDEV(AT136:AT150)</f>
        <v>1.2210278829367875</v>
      </c>
      <c r="AU152" s="164">
        <f t="shared" si="266"/>
        <v>0.83120941459363507</v>
      </c>
      <c r="AV152" s="164">
        <f t="shared" si="266"/>
        <v>0.68755165095233006</v>
      </c>
      <c r="AW152" s="164">
        <f t="shared" si="266"/>
        <v>0.5222329678670955</v>
      </c>
      <c r="AX152" s="164">
        <f t="shared" si="266"/>
        <v>1.0327955589886457</v>
      </c>
      <c r="AY152" s="164">
        <f t="shared" si="266"/>
        <v>0.83333333333333237</v>
      </c>
      <c r="AZ152" s="164">
        <f t="shared" si="266"/>
        <v>1.8468119248354136</v>
      </c>
      <c r="BA152" s="164">
        <f t="shared" si="266"/>
        <v>1.7511900715418269</v>
      </c>
    </row>
    <row r="153" spans="1:53" ht="15" thickBot="1">
      <c r="A153" s="125" t="s">
        <v>132</v>
      </c>
      <c r="B153" s="126"/>
      <c r="C153" s="126">
        <f>V155</f>
        <v>1.2000000000000028</v>
      </c>
      <c r="D153" s="126">
        <f t="shared" si="256"/>
        <v>2.2999999999999972</v>
      </c>
      <c r="E153" s="126">
        <f t="shared" si="257"/>
        <v>1.2000000000000028</v>
      </c>
      <c r="F153" s="126">
        <f t="shared" si="258"/>
        <v>1</v>
      </c>
      <c r="G153" s="126">
        <f t="shared" si="259"/>
        <v>3.7999999999999972</v>
      </c>
      <c r="H153" s="126">
        <f t="shared" si="260"/>
        <v>3.7000000000000028</v>
      </c>
      <c r="I153" s="126">
        <f t="shared" si="261"/>
        <v>4.25</v>
      </c>
      <c r="J153" s="126">
        <f t="shared" si="262"/>
        <v>5.3000000000000007</v>
      </c>
    </row>
    <row r="154" spans="1:53" ht="15" thickBot="1">
      <c r="A154" s="125" t="s">
        <v>109</v>
      </c>
      <c r="B154" s="126"/>
      <c r="C154" s="126">
        <f>C152/7</f>
        <v>0.82857142857142851</v>
      </c>
      <c r="D154" s="126">
        <f t="shared" ref="D154:J154" si="267">D152/7</f>
        <v>0.79999999999999993</v>
      </c>
      <c r="E154" s="126">
        <f t="shared" si="267"/>
        <v>0.88571428571428579</v>
      </c>
      <c r="F154" s="126">
        <f t="shared" si="267"/>
        <v>0.8571428571428571</v>
      </c>
      <c r="G154" s="126">
        <f t="shared" si="267"/>
        <v>0.79999999999999993</v>
      </c>
      <c r="H154" s="126">
        <f t="shared" si="267"/>
        <v>0.74285714285714288</v>
      </c>
      <c r="I154" s="126">
        <f t="shared" si="267"/>
        <v>0.6785714285714286</v>
      </c>
      <c r="J154" s="126">
        <f t="shared" si="267"/>
        <v>0.65714285714285714</v>
      </c>
      <c r="T154" s="132" t="s">
        <v>194</v>
      </c>
      <c r="U154" s="132"/>
      <c r="V154" s="133">
        <f>AVERAGE(V136:V150,AD136:AD150)</f>
        <v>5.8</v>
      </c>
      <c r="W154" s="133">
        <f t="shared" ref="W154" si="268">AVERAGE(W136:W150,AE136:AE150)</f>
        <v>5.6</v>
      </c>
      <c r="X154" s="133">
        <f t="shared" ref="X154" si="269">AVERAGE(X136:X150,AF136:AF150)</f>
        <v>6.2</v>
      </c>
      <c r="Y154" s="133">
        <f t="shared" ref="Y154" si="270">AVERAGE(Y136:Y150,AG136:AG150)</f>
        <v>6</v>
      </c>
      <c r="Z154" s="133">
        <f t="shared" ref="Z154" si="271">AVERAGE(Z136:Z150,AH136:AH150)</f>
        <v>5.6</v>
      </c>
      <c r="AA154" s="133">
        <f t="shared" ref="AA154" si="272">AVERAGE(AA136:AA150,AI136:AI150)</f>
        <v>5.2</v>
      </c>
      <c r="AB154" s="133">
        <f t="shared" ref="AB154" si="273">AVERAGE(AB136:AB150,AJ136:AJ150)</f>
        <v>4.75</v>
      </c>
      <c r="AC154" s="133">
        <f t="shared" ref="AC154" si="274">AVERAGE(AC136:AC150,AK136:AK150)</f>
        <v>4.5999999999999996</v>
      </c>
    </row>
    <row r="155" spans="1:53" ht="15" thickBot="1">
      <c r="A155" s="125" t="s">
        <v>158</v>
      </c>
      <c r="B155" s="126"/>
      <c r="C155" s="126">
        <f>C154*C$2</f>
        <v>0.10357142857142856</v>
      </c>
      <c r="D155" s="126">
        <f>D154*D$2</f>
        <v>3.3333333333333326E-2</v>
      </c>
      <c r="E155" s="126">
        <f>E154*E$2</f>
        <v>0.18452380952380956</v>
      </c>
      <c r="F155" s="126">
        <f t="shared" ref="F155:J155" si="275">F154*F$2</f>
        <v>0.14285714285714285</v>
      </c>
      <c r="G155" s="126">
        <f t="shared" si="275"/>
        <v>0.16666666666666669</v>
      </c>
      <c r="H155" s="126">
        <f t="shared" si="275"/>
        <v>6.1904761904761907E-2</v>
      </c>
      <c r="I155" s="126">
        <f t="shared" si="275"/>
        <v>0.1130952380952381</v>
      </c>
      <c r="J155" s="126">
        <f t="shared" si="275"/>
        <v>5.4761904761904762E-2</v>
      </c>
      <c r="K155" s="126">
        <f>SUM(C155:J155)</f>
        <v>0.86071428571428577</v>
      </c>
      <c r="T155" s="132" t="s">
        <v>195</v>
      </c>
      <c r="U155" s="132"/>
      <c r="V155" s="133">
        <f>VAR(V136:V150,AD136:AD150)</f>
        <v>1.2000000000000028</v>
      </c>
      <c r="W155" s="133">
        <f t="shared" ref="W155" si="276">VAR(W136:W150,AE136:AE150)</f>
        <v>2.2999999999999972</v>
      </c>
      <c r="X155" s="133">
        <f t="shared" ref="X155" si="277">VAR(X136:X150,AF136:AF150)</f>
        <v>1.2000000000000028</v>
      </c>
      <c r="Y155" s="133">
        <f t="shared" ref="Y155" si="278">VAR(Y136:Y150,AG136:AG150)</f>
        <v>1</v>
      </c>
      <c r="Z155" s="133">
        <f t="shared" ref="Z155" si="279">VAR(Z136:Z150,AH136:AH150)</f>
        <v>3.7999999999999972</v>
      </c>
      <c r="AA155" s="133">
        <f t="shared" ref="AA155" si="280">VAR(AA136:AA150,AI136:AI150)</f>
        <v>3.7000000000000028</v>
      </c>
      <c r="AB155" s="133">
        <f t="shared" ref="AB155" si="281">VAR(AB136:AB150,AJ136:AJ150)</f>
        <v>4.25</v>
      </c>
      <c r="AC155" s="133">
        <f t="shared" ref="AC155" si="282">VAR(AC136:AC150,AK136:AK150)</f>
        <v>5.3000000000000007</v>
      </c>
    </row>
    <row r="156" spans="1:53">
      <c r="A156" s="125" t="s">
        <v>193</v>
      </c>
      <c r="B156" s="126"/>
      <c r="C156" s="126">
        <f>C154*C$3</f>
        <v>9.897904062810893E-2</v>
      </c>
      <c r="D156" s="126">
        <f t="shared" ref="D156:J156" si="283">D154*D$3</f>
        <v>8.0856766421983806E-2</v>
      </c>
      <c r="E156" s="126">
        <f t="shared" si="283"/>
        <v>0.16932846656449141</v>
      </c>
      <c r="F156" s="126">
        <f t="shared" si="283"/>
        <v>8.1213600064531738E-2</v>
      </c>
      <c r="G156" s="126">
        <f t="shared" si="283"/>
        <v>0.13758328627893845</v>
      </c>
      <c r="H156" s="126">
        <f t="shared" si="283"/>
        <v>7.6977575219811231E-2</v>
      </c>
      <c r="I156" s="126">
        <f t="shared" si="283"/>
        <v>8.518063846091796E-2</v>
      </c>
      <c r="J156" s="126">
        <f t="shared" si="283"/>
        <v>6.0728509585652443E-2</v>
      </c>
      <c r="K156" s="126">
        <f>SUM(C156:J156)</f>
        <v>0.79084788322443589</v>
      </c>
    </row>
    <row r="157" spans="1:53">
      <c r="A157" s="22" t="s">
        <v>110</v>
      </c>
      <c r="B157" s="3"/>
      <c r="C157" s="3">
        <f>K155</f>
        <v>0.86071428571428577</v>
      </c>
    </row>
    <row r="158" spans="1:53">
      <c r="A158" s="87" t="s">
        <v>135</v>
      </c>
      <c r="B158" s="88"/>
      <c r="C158" s="88">
        <f>K156</f>
        <v>0.79084788322443589</v>
      </c>
    </row>
    <row r="159" spans="1:53">
      <c r="A159" s="149" t="s">
        <v>198</v>
      </c>
    </row>
    <row r="160" spans="1:53">
      <c r="A160" s="150" t="s">
        <v>131</v>
      </c>
      <c r="B160" s="151"/>
      <c r="C160" s="151">
        <f>AL151</f>
        <v>5</v>
      </c>
      <c r="D160" s="151">
        <f t="shared" ref="D160:D161" si="284">AM151</f>
        <v>5</v>
      </c>
      <c r="E160" s="151">
        <f t="shared" ref="E160:E161" si="285">AN151</f>
        <v>5.75</v>
      </c>
      <c r="F160" s="151">
        <f t="shared" ref="F160:F161" si="286">AO151</f>
        <v>5.5</v>
      </c>
      <c r="G160" s="151">
        <f t="shared" ref="G160:G161" si="287">AP151</f>
        <v>4.75</v>
      </c>
      <c r="H160" s="151">
        <f t="shared" ref="H160:H161" si="288">AQ151</f>
        <v>4.333333333333333</v>
      </c>
      <c r="I160" s="151">
        <f t="shared" ref="I160:I161" si="289">AR151</f>
        <v>4</v>
      </c>
      <c r="J160" s="151">
        <f t="shared" ref="J160:J161" si="290">AS151</f>
        <v>4.5</v>
      </c>
    </row>
    <row r="161" spans="1:11">
      <c r="A161" s="150" t="s">
        <v>132</v>
      </c>
      <c r="B161" s="151"/>
      <c r="C161" s="151">
        <f>AL152</f>
        <v>1.1547005383792515</v>
      </c>
      <c r="D161" s="151">
        <f t="shared" si="284"/>
        <v>1.4142135623730951</v>
      </c>
      <c r="E161" s="151">
        <f t="shared" si="285"/>
        <v>0.9574271077563381</v>
      </c>
      <c r="F161" s="151">
        <f t="shared" si="286"/>
        <v>0.57735026918962573</v>
      </c>
      <c r="G161" s="151">
        <f t="shared" si="287"/>
        <v>1.5</v>
      </c>
      <c r="H161" s="151">
        <f t="shared" si="288"/>
        <v>2.0816659994661326</v>
      </c>
      <c r="I161" s="151">
        <f t="shared" si="289"/>
        <v>1.4142135623730951</v>
      </c>
      <c r="J161" s="151">
        <f t="shared" si="290"/>
        <v>1.7320508075688772</v>
      </c>
    </row>
    <row r="162" spans="1:11">
      <c r="A162" s="150" t="s">
        <v>109</v>
      </c>
      <c r="B162" s="151"/>
      <c r="C162" s="151">
        <f>C160/7</f>
        <v>0.7142857142857143</v>
      </c>
      <c r="D162" s="151">
        <f t="shared" ref="D162:J162" si="291">D160/7</f>
        <v>0.7142857142857143</v>
      </c>
      <c r="E162" s="151">
        <f t="shared" si="291"/>
        <v>0.8214285714285714</v>
      </c>
      <c r="F162" s="151">
        <f t="shared" si="291"/>
        <v>0.7857142857142857</v>
      </c>
      <c r="G162" s="151">
        <f t="shared" si="291"/>
        <v>0.6785714285714286</v>
      </c>
      <c r="H162" s="151">
        <f t="shared" si="291"/>
        <v>0.61904761904761896</v>
      </c>
      <c r="I162" s="151">
        <f t="shared" si="291"/>
        <v>0.5714285714285714</v>
      </c>
      <c r="J162" s="151">
        <f t="shared" si="291"/>
        <v>0.6428571428571429</v>
      </c>
    </row>
    <row r="163" spans="1:11">
      <c r="A163" s="150" t="s">
        <v>158</v>
      </c>
      <c r="B163" s="151"/>
      <c r="C163" s="151">
        <f t="shared" ref="C163:J163" si="292">C162*D$2</f>
        <v>2.976190476190476E-2</v>
      </c>
      <c r="D163" s="151">
        <f t="shared" si="292"/>
        <v>0.14880952380952384</v>
      </c>
      <c r="E163" s="151">
        <f t="shared" si="292"/>
        <v>0.13690476190476189</v>
      </c>
      <c r="F163" s="151">
        <f t="shared" si="292"/>
        <v>0.16369047619047622</v>
      </c>
      <c r="G163" s="151">
        <f t="shared" si="292"/>
        <v>5.6547619047619048E-2</v>
      </c>
      <c r="H163" s="151">
        <f t="shared" si="292"/>
        <v>0.10317460317460315</v>
      </c>
      <c r="I163" s="151">
        <f t="shared" si="292"/>
        <v>4.7619047619047616E-2</v>
      </c>
      <c r="J163" s="151">
        <f t="shared" si="292"/>
        <v>0</v>
      </c>
      <c r="K163" s="151">
        <f>SUM(C163:J163)</f>
        <v>0.68650793650793651</v>
      </c>
    </row>
    <row r="164" spans="1:11">
      <c r="A164" s="150" t="s">
        <v>193</v>
      </c>
      <c r="B164" s="151"/>
      <c r="C164" s="151">
        <f t="shared" ref="C164:J164" si="293">C162*D$3</f>
        <v>7.2193541448199838E-2</v>
      </c>
      <c r="D164" s="151">
        <f t="shared" si="293"/>
        <v>0.13655521497136403</v>
      </c>
      <c r="E164" s="151">
        <f t="shared" si="293"/>
        <v>7.7829700061842921E-2</v>
      </c>
      <c r="F164" s="151">
        <f t="shared" si="293"/>
        <v>0.13512644188110026</v>
      </c>
      <c r="G164" s="151">
        <f t="shared" si="293"/>
        <v>7.0316054287327567E-2</v>
      </c>
      <c r="H164" s="151">
        <f t="shared" si="293"/>
        <v>7.7708652631012856E-2</v>
      </c>
      <c r="I164" s="151">
        <f t="shared" si="293"/>
        <v>5.2807399639697779E-2</v>
      </c>
      <c r="J164" s="151">
        <f t="shared" si="293"/>
        <v>0</v>
      </c>
      <c r="K164" s="151">
        <f>SUM(C164:J164)</f>
        <v>0.62253700492054531</v>
      </c>
    </row>
    <row r="165" spans="1:11">
      <c r="A165" s="22" t="s">
        <v>110</v>
      </c>
      <c r="B165" s="3"/>
      <c r="C165" s="3">
        <f>K163</f>
        <v>0.68650793650793651</v>
      </c>
    </row>
    <row r="166" spans="1:11">
      <c r="A166" s="87" t="s">
        <v>135</v>
      </c>
      <c r="B166" s="88"/>
      <c r="C166" s="88">
        <f>K164</f>
        <v>0.62253700492054531</v>
      </c>
    </row>
    <row r="167" spans="1:11">
      <c r="A167" s="149" t="s">
        <v>250</v>
      </c>
    </row>
    <row r="168" spans="1:11">
      <c r="A168" s="150" t="s">
        <v>131</v>
      </c>
      <c r="B168" s="151"/>
      <c r="C168" s="151">
        <f>AT151</f>
        <v>6.0909090909090908</v>
      </c>
      <c r="D168" s="151">
        <f t="shared" ref="D168:D169" si="294">AU151</f>
        <v>5.9090909090909092</v>
      </c>
      <c r="E168" s="151">
        <f t="shared" ref="E168:E169" si="295">AV151</f>
        <v>6.5454545454545459</v>
      </c>
      <c r="F168" s="151">
        <f t="shared" ref="F168:F169" si="296">AW151</f>
        <v>6.5454545454545459</v>
      </c>
      <c r="G168" s="151">
        <f t="shared" ref="G168:G169" si="297">AX151</f>
        <v>6.2</v>
      </c>
      <c r="H168" s="151">
        <f t="shared" ref="H168:H169" si="298">AY151</f>
        <v>5.7777777777777777</v>
      </c>
      <c r="I168" s="151">
        <f t="shared" ref="I168:I169" si="299">AZ151</f>
        <v>4.625</v>
      </c>
      <c r="J168" s="151">
        <f t="shared" ref="J168:J169" si="300">BA151</f>
        <v>5.2</v>
      </c>
    </row>
    <row r="169" spans="1:11">
      <c r="A169" s="150" t="s">
        <v>132</v>
      </c>
      <c r="B169" s="151"/>
      <c r="C169" s="151">
        <f>AT152</f>
        <v>1.2210278829367875</v>
      </c>
      <c r="D169" s="151">
        <f t="shared" si="294"/>
        <v>0.83120941459363507</v>
      </c>
      <c r="E169" s="151">
        <f t="shared" si="295"/>
        <v>0.68755165095233006</v>
      </c>
      <c r="F169" s="151">
        <f t="shared" si="296"/>
        <v>0.5222329678670955</v>
      </c>
      <c r="G169" s="151">
        <f t="shared" si="297"/>
        <v>1.0327955589886457</v>
      </c>
      <c r="H169" s="151">
        <f t="shared" si="298"/>
        <v>0.83333333333333237</v>
      </c>
      <c r="I169" s="151">
        <f t="shared" si="299"/>
        <v>1.8468119248354136</v>
      </c>
      <c r="J169" s="151">
        <f t="shared" si="300"/>
        <v>1.7511900715418269</v>
      </c>
    </row>
    <row r="170" spans="1:11">
      <c r="A170" s="150" t="s">
        <v>109</v>
      </c>
      <c r="B170" s="151"/>
      <c r="C170" s="151">
        <f>C168/7</f>
        <v>0.87012987012987009</v>
      </c>
      <c r="D170" s="151">
        <f t="shared" ref="D170:J170" si="301">D168/7</f>
        <v>0.84415584415584421</v>
      </c>
      <c r="E170" s="151">
        <f t="shared" si="301"/>
        <v>0.93506493506493515</v>
      </c>
      <c r="F170" s="151">
        <f t="shared" si="301"/>
        <v>0.93506493506493515</v>
      </c>
      <c r="G170" s="151">
        <f t="shared" si="301"/>
        <v>0.88571428571428579</v>
      </c>
      <c r="H170" s="151">
        <f t="shared" si="301"/>
        <v>0.82539682539682535</v>
      </c>
      <c r="I170" s="151">
        <f t="shared" si="301"/>
        <v>0.6607142857142857</v>
      </c>
      <c r="J170" s="151">
        <f t="shared" si="301"/>
        <v>0.74285714285714288</v>
      </c>
    </row>
    <row r="171" spans="1:11">
      <c r="A171" s="150" t="s">
        <v>158</v>
      </c>
      <c r="B171" s="151"/>
      <c r="C171" s="151">
        <f t="shared" ref="C171:J171" si="302">C170*D$2</f>
        <v>3.6255411255411249E-2</v>
      </c>
      <c r="D171" s="151">
        <f t="shared" si="302"/>
        <v>0.17586580086580092</v>
      </c>
      <c r="E171" s="151">
        <f t="shared" si="302"/>
        <v>0.15584415584415584</v>
      </c>
      <c r="F171" s="151">
        <f t="shared" si="302"/>
        <v>0.19480519480519487</v>
      </c>
      <c r="G171" s="151">
        <f t="shared" si="302"/>
        <v>7.3809523809523811E-2</v>
      </c>
      <c r="H171" s="151">
        <f t="shared" si="302"/>
        <v>0.13756613756613756</v>
      </c>
      <c r="I171" s="151">
        <f t="shared" si="302"/>
        <v>5.5059523809523808E-2</v>
      </c>
      <c r="J171" s="151">
        <f t="shared" si="302"/>
        <v>0</v>
      </c>
      <c r="K171" s="151">
        <f>SUM(C171:J171)</f>
        <v>0.82920574795574797</v>
      </c>
    </row>
    <row r="172" spans="1:11">
      <c r="A172" s="150" t="s">
        <v>193</v>
      </c>
      <c r="B172" s="151"/>
      <c r="C172" s="151">
        <f t="shared" ref="C172:J172" si="303">C170*D$3</f>
        <v>8.7944859582352528E-2</v>
      </c>
      <c r="D172" s="151">
        <f t="shared" si="303"/>
        <v>0.16138343587524842</v>
      </c>
      <c r="E172" s="151">
        <f t="shared" si="303"/>
        <v>8.8596654615852824E-2</v>
      </c>
      <c r="F172" s="151">
        <f t="shared" si="303"/>
        <v>0.16081163331304496</v>
      </c>
      <c r="G172" s="151">
        <f t="shared" si="303"/>
        <v>9.1780955069774933E-2</v>
      </c>
      <c r="H172" s="151">
        <f t="shared" si="303"/>
        <v>0.10361153684135049</v>
      </c>
      <c r="I172" s="151">
        <f t="shared" si="303"/>
        <v>6.1058555833400557E-2</v>
      </c>
      <c r="J172" s="151">
        <f t="shared" si="303"/>
        <v>0</v>
      </c>
      <c r="K172" s="151">
        <f>SUM(C172:J172)</f>
        <v>0.75518763113102472</v>
      </c>
    </row>
    <row r="173" spans="1:11">
      <c r="A173" s="22" t="s">
        <v>110</v>
      </c>
      <c r="B173" s="3"/>
      <c r="C173" s="3">
        <f>K171</f>
        <v>0.82920574795574797</v>
      </c>
    </row>
  </sheetData>
  <sheetCalcPr fullCalcOnLoad="1"/>
  <phoneticPr fontId="4" type="noConversion"/>
  <pageMargins left="0.7" right="0.7" top="0.78740157499999996" bottom="0.78740157499999996" header="0.3" footer="0.3"/>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BA111"/>
  <sheetViews>
    <sheetView topLeftCell="J2" zoomScaleNormal="70" zoomScalePageLayoutView="70" workbookViewId="0">
      <selection activeCell="L30" sqref="L30"/>
    </sheetView>
  </sheetViews>
  <sheetFormatPr baseColWidth="10" defaultRowHeight="14"/>
  <cols>
    <col min="1" max="1" width="16.5" customWidth="1"/>
    <col min="2" max="2" width="6.33203125" customWidth="1"/>
    <col min="6" max="6" width="12.5" customWidth="1"/>
    <col min="8" max="8" width="15.83203125" customWidth="1"/>
    <col min="9" max="9" width="16.5" customWidth="1"/>
    <col min="10" max="10" width="20" customWidth="1"/>
    <col min="12" max="12" width="6.6640625" customWidth="1"/>
    <col min="13" max="13" width="4.83203125" customWidth="1"/>
    <col min="14" max="14" width="4.1640625" customWidth="1"/>
    <col min="15" max="15" width="4.83203125" customWidth="1"/>
    <col min="16" max="16" width="4.33203125" customWidth="1"/>
    <col min="17" max="17" width="5.5" customWidth="1"/>
    <col min="18" max="18" width="4" customWidth="1"/>
    <col min="19" max="19" width="3.83203125" customWidth="1"/>
    <col min="20" max="20" width="5.5" customWidth="1"/>
    <col min="21" max="21" width="5" customWidth="1"/>
    <col min="22" max="22" width="3.6640625" customWidth="1"/>
    <col min="23" max="23" width="6.1640625" customWidth="1"/>
    <col min="24" max="24" width="3.5" customWidth="1"/>
    <col min="25" max="26" width="4.5" customWidth="1"/>
    <col min="27" max="27" width="3.83203125" customWidth="1"/>
    <col min="28" max="28" width="4.1640625" customWidth="1"/>
    <col min="29" max="29" width="5.33203125" customWidth="1"/>
    <col min="31" max="33" width="4" customWidth="1"/>
    <col min="34" max="34" width="5.1640625" customWidth="1"/>
    <col min="35" max="35" width="3.83203125" customWidth="1"/>
    <col min="36" max="36" width="4.83203125" customWidth="1"/>
    <col min="37" max="37" width="4.1640625" customWidth="1"/>
    <col min="38" max="38" width="5.5" customWidth="1"/>
    <col min="39" max="45" width="3.6640625" customWidth="1"/>
    <col min="46" max="53" width="3.5" customWidth="1"/>
  </cols>
  <sheetData>
    <row r="1" spans="1:46">
      <c r="A1" s="4"/>
      <c r="B1" t="s">
        <v>94</v>
      </c>
      <c r="C1">
        <f>C5+C60</f>
        <v>26</v>
      </c>
    </row>
    <row r="2" spans="1:46">
      <c r="A2" s="72" t="s">
        <v>154</v>
      </c>
      <c r="B2" s="73"/>
      <c r="C2" s="73">
        <f>Gewichte!E38</f>
        <v>0.125</v>
      </c>
      <c r="D2" s="73">
        <f>Gewichte!E39</f>
        <v>4.1666666666666664E-2</v>
      </c>
      <c r="E2" s="73">
        <f>Gewichte!E40</f>
        <v>0.20833333333333337</v>
      </c>
      <c r="F2" s="73">
        <f>Gewichte!E41</f>
        <v>0.16666666666666666</v>
      </c>
      <c r="G2" s="73">
        <f>Gewichte!E42</f>
        <v>0.20833333333333337</v>
      </c>
      <c r="H2" s="73">
        <f>Gewichte!E43</f>
        <v>8.3333333333333329E-2</v>
      </c>
      <c r="I2" s="73">
        <f>Gewichte!E44</f>
        <v>0.16666666666666666</v>
      </c>
      <c r="J2" s="73">
        <f>Gewichte!E45</f>
        <v>8.3333333333333329E-2</v>
      </c>
    </row>
    <row r="3" spans="1:46">
      <c r="A3" s="72" t="s">
        <v>155</v>
      </c>
      <c r="B3" s="73"/>
      <c r="C3" s="86">
        <v>0.11945746282702803</v>
      </c>
      <c r="D3" s="86">
        <v>0.10107095802747977</v>
      </c>
      <c r="E3" s="86">
        <v>0.19117730095990965</v>
      </c>
      <c r="F3" s="86">
        <v>9.4749200075287032E-2</v>
      </c>
      <c r="G3" s="86">
        <v>0.17197910784867307</v>
      </c>
      <c r="H3" s="86">
        <v>0.10362365894974589</v>
      </c>
      <c r="I3" s="86">
        <v>0.12552936194240541</v>
      </c>
      <c r="J3" s="86">
        <v>9.2412949369471115E-2</v>
      </c>
    </row>
    <row r="4" spans="1:46">
      <c r="A4" s="4"/>
    </row>
    <row r="5" spans="1:46" ht="15" thickBot="1">
      <c r="A5" s="4"/>
      <c r="B5" t="s">
        <v>95</v>
      </c>
      <c r="C5" s="1">
        <v>13</v>
      </c>
      <c r="D5" s="1">
        <v>13</v>
      </c>
      <c r="E5" s="1">
        <v>13</v>
      </c>
      <c r="F5" s="1">
        <v>13</v>
      </c>
      <c r="G5" s="1">
        <v>13</v>
      </c>
      <c r="H5" s="1">
        <v>13</v>
      </c>
      <c r="I5" s="1">
        <v>13</v>
      </c>
      <c r="J5" s="1">
        <v>13</v>
      </c>
    </row>
    <row r="6" spans="1:46" ht="30.75" customHeight="1" thickTop="1">
      <c r="A6" s="11" t="s">
        <v>102</v>
      </c>
      <c r="C6" s="5" t="s">
        <v>76</v>
      </c>
      <c r="D6" s="6" t="s">
        <v>79</v>
      </c>
      <c r="E6" s="6" t="s">
        <v>96</v>
      </c>
      <c r="F6" s="6" t="s">
        <v>83</v>
      </c>
      <c r="G6" s="6" t="s">
        <v>85</v>
      </c>
      <c r="H6" s="7" t="s">
        <v>87</v>
      </c>
      <c r="I6" s="6" t="s">
        <v>89</v>
      </c>
      <c r="J6" s="8" t="s">
        <v>91</v>
      </c>
      <c r="L6" s="9" t="s">
        <v>97</v>
      </c>
      <c r="T6" s="9" t="s">
        <v>98</v>
      </c>
      <c r="U6" s="10" t="s">
        <v>99</v>
      </c>
      <c r="V6" s="9" t="s">
        <v>100</v>
      </c>
      <c r="AD6" s="9" t="s">
        <v>101</v>
      </c>
      <c r="AL6" s="1" t="s">
        <v>103</v>
      </c>
      <c r="AT6" t="s">
        <v>197</v>
      </c>
    </row>
    <row r="7" spans="1:46">
      <c r="A7" s="11"/>
      <c r="C7" s="42">
        <v>6</v>
      </c>
      <c r="D7" s="43">
        <v>6</v>
      </c>
      <c r="E7" s="43">
        <v>4</v>
      </c>
      <c r="F7" s="43">
        <v>7</v>
      </c>
      <c r="G7" s="43">
        <v>5</v>
      </c>
      <c r="H7" s="43" t="s">
        <v>106</v>
      </c>
      <c r="I7" s="43">
        <v>5</v>
      </c>
      <c r="J7" s="44">
        <v>5</v>
      </c>
      <c r="K7" s="45"/>
      <c r="L7" s="46">
        <v>1</v>
      </c>
      <c r="T7" s="46" t="s">
        <v>104</v>
      </c>
      <c r="U7" s="46" t="s">
        <v>104</v>
      </c>
      <c r="V7" s="46">
        <v>0</v>
      </c>
      <c r="AD7" s="46">
        <v>0</v>
      </c>
      <c r="AL7" s="19">
        <v>1</v>
      </c>
      <c r="AT7" s="19">
        <v>0</v>
      </c>
    </row>
    <row r="8" spans="1:46">
      <c r="A8" s="4"/>
      <c r="C8" s="16">
        <v>5</v>
      </c>
      <c r="D8" s="17">
        <v>6</v>
      </c>
      <c r="E8" s="17">
        <v>5</v>
      </c>
      <c r="F8" s="17">
        <v>6</v>
      </c>
      <c r="G8" s="17">
        <v>6</v>
      </c>
      <c r="H8" s="17" t="s">
        <v>106</v>
      </c>
      <c r="I8" s="17">
        <v>6</v>
      </c>
      <c r="J8" s="18">
        <v>4</v>
      </c>
      <c r="L8" s="39">
        <v>1</v>
      </c>
      <c r="T8" s="39" t="s">
        <v>104</v>
      </c>
      <c r="U8" s="39"/>
      <c r="V8" s="47">
        <v>0</v>
      </c>
      <c r="AD8" s="39">
        <v>0</v>
      </c>
      <c r="AF8" t="s">
        <v>249</v>
      </c>
      <c r="AL8" s="19">
        <v>1</v>
      </c>
      <c r="AT8" s="19">
        <v>0</v>
      </c>
    </row>
    <row r="9" spans="1:46">
      <c r="A9" s="4"/>
      <c r="C9" s="16">
        <v>6</v>
      </c>
      <c r="D9" s="17">
        <v>5</v>
      </c>
      <c r="E9" s="17">
        <v>6</v>
      </c>
      <c r="F9" s="17">
        <v>6</v>
      </c>
      <c r="G9" s="17">
        <v>6</v>
      </c>
      <c r="H9" s="17">
        <v>5</v>
      </c>
      <c r="I9" s="17">
        <v>4</v>
      </c>
      <c r="J9" s="18">
        <v>3</v>
      </c>
      <c r="L9" s="39">
        <v>1</v>
      </c>
      <c r="T9" s="39"/>
      <c r="U9" s="39"/>
      <c r="V9" s="39">
        <v>0</v>
      </c>
      <c r="AD9" s="39">
        <v>0</v>
      </c>
      <c r="AL9" s="19">
        <v>1</v>
      </c>
      <c r="AT9" s="19">
        <v>0</v>
      </c>
    </row>
    <row r="10" spans="1:46">
      <c r="A10" s="4"/>
      <c r="C10" s="16">
        <v>3</v>
      </c>
      <c r="D10" s="17">
        <v>4</v>
      </c>
      <c r="E10" s="17">
        <v>5</v>
      </c>
      <c r="F10" s="17">
        <v>3</v>
      </c>
      <c r="G10" s="17">
        <v>3</v>
      </c>
      <c r="H10" s="17">
        <v>2</v>
      </c>
      <c r="I10" s="17">
        <v>4</v>
      </c>
      <c r="J10" s="18">
        <v>5</v>
      </c>
      <c r="L10" s="39">
        <v>0</v>
      </c>
      <c r="T10" s="39"/>
      <c r="U10" s="39"/>
      <c r="V10" s="39">
        <v>0</v>
      </c>
      <c r="AD10" s="39">
        <v>1</v>
      </c>
      <c r="AL10" s="19">
        <v>1</v>
      </c>
      <c r="AT10" s="19">
        <v>0</v>
      </c>
    </row>
    <row r="11" spans="1:46">
      <c r="A11" s="4"/>
      <c r="C11" s="16">
        <v>6</v>
      </c>
      <c r="D11" s="17">
        <v>6</v>
      </c>
      <c r="E11" s="17">
        <v>5</v>
      </c>
      <c r="F11" s="17">
        <v>6</v>
      </c>
      <c r="G11" s="17">
        <v>3</v>
      </c>
      <c r="H11" s="17">
        <v>3</v>
      </c>
      <c r="I11" s="17">
        <v>4</v>
      </c>
      <c r="J11" s="18">
        <v>4</v>
      </c>
      <c r="L11" s="39">
        <v>0</v>
      </c>
      <c r="T11" s="39"/>
      <c r="U11" s="39"/>
      <c r="V11" s="39">
        <v>1</v>
      </c>
      <c r="AD11" s="39">
        <v>0</v>
      </c>
      <c r="AL11" s="19">
        <v>1</v>
      </c>
      <c r="AT11" s="19">
        <v>0</v>
      </c>
    </row>
    <row r="12" spans="1:46">
      <c r="A12" s="4"/>
      <c r="C12" s="16">
        <v>6</v>
      </c>
      <c r="D12" s="20">
        <v>6</v>
      </c>
      <c r="E12" s="20">
        <v>6</v>
      </c>
      <c r="F12" s="20">
        <v>6</v>
      </c>
      <c r="G12" s="20">
        <v>7</v>
      </c>
      <c r="H12" s="20">
        <v>6</v>
      </c>
      <c r="I12" s="20" t="s">
        <v>106</v>
      </c>
      <c r="J12" s="18">
        <v>6</v>
      </c>
      <c r="L12" s="39">
        <v>1</v>
      </c>
      <c r="T12" s="39" t="s">
        <v>104</v>
      </c>
      <c r="U12" s="39"/>
      <c r="V12" s="39">
        <v>0</v>
      </c>
      <c r="AD12" s="39">
        <v>0</v>
      </c>
      <c r="AL12" s="19">
        <v>0</v>
      </c>
      <c r="AT12" s="19">
        <v>1</v>
      </c>
    </row>
    <row r="13" spans="1:46">
      <c r="A13" s="4"/>
      <c r="C13" s="16">
        <v>6</v>
      </c>
      <c r="D13" s="17">
        <v>6</v>
      </c>
      <c r="E13" s="17">
        <v>5</v>
      </c>
      <c r="F13" s="17">
        <v>5</v>
      </c>
      <c r="G13" s="17">
        <v>6</v>
      </c>
      <c r="H13" s="17">
        <v>6</v>
      </c>
      <c r="I13" s="17">
        <v>6</v>
      </c>
      <c r="J13" s="18">
        <v>6</v>
      </c>
      <c r="L13" s="39">
        <v>0</v>
      </c>
      <c r="T13" s="39"/>
      <c r="U13" s="39" t="s">
        <v>104</v>
      </c>
      <c r="V13" s="39">
        <v>0</v>
      </c>
      <c r="AD13" s="39">
        <v>0</v>
      </c>
      <c r="AL13" s="19">
        <v>0</v>
      </c>
      <c r="AT13" s="19">
        <v>1</v>
      </c>
    </row>
    <row r="14" spans="1:46">
      <c r="A14" s="4"/>
      <c r="C14" s="16">
        <v>4</v>
      </c>
      <c r="D14" s="17">
        <v>5</v>
      </c>
      <c r="E14" s="17">
        <v>6</v>
      </c>
      <c r="F14" s="17">
        <v>6</v>
      </c>
      <c r="G14" s="17">
        <v>4</v>
      </c>
      <c r="H14" s="17">
        <v>5</v>
      </c>
      <c r="I14" s="17">
        <v>5</v>
      </c>
      <c r="J14" s="18">
        <v>5</v>
      </c>
      <c r="L14" s="39">
        <v>0</v>
      </c>
      <c r="T14" s="39"/>
      <c r="U14" s="39"/>
      <c r="V14" s="39">
        <v>0</v>
      </c>
      <c r="AD14" s="39">
        <v>0</v>
      </c>
      <c r="AL14" s="19">
        <v>0</v>
      </c>
      <c r="AT14" s="19">
        <v>1</v>
      </c>
    </row>
    <row r="15" spans="1:46">
      <c r="A15" s="4"/>
      <c r="C15" s="16">
        <v>7</v>
      </c>
      <c r="D15" s="17">
        <v>6</v>
      </c>
      <c r="E15" s="17">
        <v>5</v>
      </c>
      <c r="F15" s="17">
        <v>5</v>
      </c>
      <c r="G15" s="17">
        <v>4</v>
      </c>
      <c r="H15" s="17">
        <v>5</v>
      </c>
      <c r="I15" s="17">
        <v>6</v>
      </c>
      <c r="J15" s="18">
        <v>5</v>
      </c>
      <c r="L15" s="39">
        <v>1</v>
      </c>
      <c r="T15" s="39"/>
      <c r="U15" s="39"/>
      <c r="V15" s="39">
        <v>0</v>
      </c>
      <c r="AD15" s="39">
        <v>0</v>
      </c>
      <c r="AL15" s="19">
        <v>0</v>
      </c>
      <c r="AT15" s="19">
        <v>1</v>
      </c>
    </row>
    <row r="16" spans="1:46">
      <c r="A16" s="4"/>
      <c r="C16" s="16">
        <v>7</v>
      </c>
      <c r="D16" s="17">
        <v>7</v>
      </c>
      <c r="E16" s="17">
        <v>7</v>
      </c>
      <c r="F16" s="17">
        <v>5</v>
      </c>
      <c r="G16" s="17">
        <v>7</v>
      </c>
      <c r="H16" s="17">
        <v>7</v>
      </c>
      <c r="I16" s="17" t="s">
        <v>105</v>
      </c>
      <c r="J16" s="18">
        <v>3</v>
      </c>
      <c r="L16" s="39">
        <v>1</v>
      </c>
      <c r="T16" s="39" t="s">
        <v>104</v>
      </c>
      <c r="U16" s="39"/>
      <c r="V16" s="39">
        <v>0</v>
      </c>
      <c r="AD16" s="39">
        <v>1</v>
      </c>
      <c r="AL16" s="19">
        <v>0</v>
      </c>
      <c r="AT16" s="19">
        <v>1</v>
      </c>
    </row>
    <row r="17" spans="1:53">
      <c r="A17" s="4"/>
      <c r="C17" s="16">
        <v>5</v>
      </c>
      <c r="D17" s="17">
        <v>3</v>
      </c>
      <c r="E17" s="17">
        <v>3</v>
      </c>
      <c r="F17" s="17">
        <v>5</v>
      </c>
      <c r="G17" s="17">
        <v>4</v>
      </c>
      <c r="H17" s="17">
        <v>2</v>
      </c>
      <c r="I17" s="17">
        <v>3</v>
      </c>
      <c r="J17" s="18">
        <v>5</v>
      </c>
      <c r="L17" s="39">
        <v>1</v>
      </c>
      <c r="T17" s="39"/>
      <c r="U17" s="39"/>
      <c r="V17" s="39">
        <v>0</v>
      </c>
      <c r="AD17" s="39">
        <v>0</v>
      </c>
      <c r="AL17" s="19">
        <v>0</v>
      </c>
      <c r="AT17" s="19">
        <v>1</v>
      </c>
    </row>
    <row r="18" spans="1:53">
      <c r="A18" s="11"/>
      <c r="C18" s="16">
        <v>5</v>
      </c>
      <c r="D18" s="17">
        <v>3</v>
      </c>
      <c r="E18" s="17">
        <v>6</v>
      </c>
      <c r="F18" s="17">
        <v>2</v>
      </c>
      <c r="G18" s="17">
        <v>6</v>
      </c>
      <c r="H18" s="17">
        <v>6</v>
      </c>
      <c r="I18" s="17">
        <v>7</v>
      </c>
      <c r="J18" s="18">
        <v>3</v>
      </c>
      <c r="L18" s="39">
        <v>1</v>
      </c>
      <c r="T18" s="39" t="s">
        <v>104</v>
      </c>
      <c r="U18" s="39"/>
      <c r="V18" s="39">
        <v>0</v>
      </c>
      <c r="AD18" s="39">
        <v>0</v>
      </c>
      <c r="AL18" s="19">
        <v>0</v>
      </c>
      <c r="AT18" s="19">
        <v>1</v>
      </c>
    </row>
    <row r="19" spans="1:53" ht="15" thickBot="1">
      <c r="A19" s="4"/>
      <c r="C19" s="16">
        <v>5</v>
      </c>
      <c r="D19" s="17">
        <v>5</v>
      </c>
      <c r="E19" s="17">
        <v>3</v>
      </c>
      <c r="F19" s="17">
        <v>3</v>
      </c>
      <c r="G19" s="17" t="s">
        <v>105</v>
      </c>
      <c r="H19" s="17" t="s">
        <v>105</v>
      </c>
      <c r="I19" s="17">
        <v>3</v>
      </c>
      <c r="J19" s="18" t="s">
        <v>105</v>
      </c>
      <c r="L19" s="40">
        <v>0</v>
      </c>
      <c r="T19" s="39"/>
      <c r="U19" s="39"/>
      <c r="V19" s="40">
        <v>0</v>
      </c>
      <c r="AD19" s="39">
        <v>1</v>
      </c>
      <c r="AL19" s="127">
        <v>0</v>
      </c>
      <c r="AT19" s="19">
        <v>1</v>
      </c>
    </row>
    <row r="20" spans="1:53" ht="16" thickTop="1" thickBot="1">
      <c r="A20" s="71" t="s">
        <v>108</v>
      </c>
      <c r="C20" s="69">
        <f>AVERAGE(C7:C19)</f>
        <v>5.4615384615384617</v>
      </c>
      <c r="D20" s="69">
        <f t="shared" ref="D20:J20" si="0">AVERAGE(D7:D19)</f>
        <v>5.2307692307692308</v>
      </c>
      <c r="E20" s="69">
        <f t="shared" si="0"/>
        <v>5.0769230769230766</v>
      </c>
      <c r="F20" s="69">
        <f t="shared" si="0"/>
        <v>5</v>
      </c>
      <c r="G20" s="69">
        <f t="shared" si="0"/>
        <v>5.083333333333333</v>
      </c>
      <c r="H20" s="69">
        <f>AVERAGE(H7:H19)</f>
        <v>4.7</v>
      </c>
      <c r="I20" s="69">
        <f t="shared" si="0"/>
        <v>4.8181818181818183</v>
      </c>
      <c r="J20" s="69">
        <f t="shared" si="0"/>
        <v>4.5</v>
      </c>
      <c r="L20" s="107">
        <f>IF(AND($L7,C7)=TRUE,C7)</f>
        <v>6</v>
      </c>
      <c r="M20" s="108">
        <f t="shared" ref="M20:S32" si="1">IF(AND($L7,D7)=TRUE,D7)</f>
        <v>6</v>
      </c>
      <c r="N20" s="108">
        <f t="shared" si="1"/>
        <v>4</v>
      </c>
      <c r="O20" s="108">
        <f t="shared" si="1"/>
        <v>7</v>
      </c>
      <c r="P20" s="108">
        <f t="shared" si="1"/>
        <v>5</v>
      </c>
      <c r="Q20" s="108" t="str">
        <f t="shared" si="1"/>
        <v>nicht relevant</v>
      </c>
      <c r="R20" s="108">
        <f t="shared" si="1"/>
        <v>5</v>
      </c>
      <c r="S20" s="109">
        <f t="shared" si="1"/>
        <v>5</v>
      </c>
      <c r="V20" s="107" t="b">
        <f>IF(AND($V7,C7)=TRUE,C7)</f>
        <v>0</v>
      </c>
      <c r="W20" s="108" t="b">
        <f t="shared" ref="W20:AC32" si="2">IF(AND($V7,D7)=TRUE,D7)</f>
        <v>0</v>
      </c>
      <c r="X20" s="108" t="b">
        <f t="shared" si="2"/>
        <v>0</v>
      </c>
      <c r="Y20" s="108" t="b">
        <f t="shared" si="2"/>
        <v>0</v>
      </c>
      <c r="Z20" s="108" t="b">
        <f t="shared" si="2"/>
        <v>0</v>
      </c>
      <c r="AA20" s="108" t="b">
        <f t="shared" si="2"/>
        <v>0</v>
      </c>
      <c r="AB20" s="108" t="b">
        <f t="shared" si="2"/>
        <v>0</v>
      </c>
      <c r="AC20" s="109" t="b">
        <f t="shared" si="2"/>
        <v>0</v>
      </c>
      <c r="AD20" s="109" t="b">
        <f>IF(AND($AD7,C7)=TRUE,C7)</f>
        <v>0</v>
      </c>
      <c r="AE20" s="109" t="b">
        <f t="shared" ref="AE20:AK32" si="3">IF(AND($AD7,D7)=TRUE,D7)</f>
        <v>0</v>
      </c>
      <c r="AF20" s="109" t="b">
        <f t="shared" si="3"/>
        <v>0</v>
      </c>
      <c r="AG20" s="109" t="b">
        <f t="shared" si="3"/>
        <v>0</v>
      </c>
      <c r="AH20" s="109" t="b">
        <f t="shared" si="3"/>
        <v>0</v>
      </c>
      <c r="AI20" s="109" t="b">
        <f t="shared" si="3"/>
        <v>0</v>
      </c>
      <c r="AJ20" s="109" t="b">
        <f t="shared" si="3"/>
        <v>0</v>
      </c>
      <c r="AK20" s="108" t="b">
        <f t="shared" si="3"/>
        <v>0</v>
      </c>
      <c r="AL20" s="156">
        <f>IF(AND($AL7,C7)=TRUE,C7)</f>
        <v>6</v>
      </c>
      <c r="AM20" s="157">
        <f t="shared" ref="AM20:AS32" si="4">IF(AND($AL7,D7)=TRUE,D7)</f>
        <v>6</v>
      </c>
      <c r="AN20" s="157">
        <f t="shared" si="4"/>
        <v>4</v>
      </c>
      <c r="AO20" s="157">
        <f t="shared" si="4"/>
        <v>7</v>
      </c>
      <c r="AP20" s="157">
        <f t="shared" si="4"/>
        <v>5</v>
      </c>
      <c r="AQ20" s="157" t="str">
        <f t="shared" si="4"/>
        <v>nicht relevant</v>
      </c>
      <c r="AR20" s="157">
        <f t="shared" si="4"/>
        <v>5</v>
      </c>
      <c r="AS20" s="154">
        <f t="shared" si="4"/>
        <v>5</v>
      </c>
      <c r="AT20" s="155" t="b">
        <f>IF(AND($AT7,C7)=TRUE,C7)</f>
        <v>0</v>
      </c>
      <c r="AU20" s="157" t="b">
        <f t="shared" ref="AU20:BA32" si="5">IF(AND($AT7,D7)=TRUE,D7)</f>
        <v>0</v>
      </c>
      <c r="AV20" s="157" t="b">
        <f t="shared" si="5"/>
        <v>0</v>
      </c>
      <c r="AW20" s="157" t="b">
        <f t="shared" si="5"/>
        <v>0</v>
      </c>
      <c r="AX20" s="157" t="b">
        <f t="shared" si="5"/>
        <v>0</v>
      </c>
      <c r="AY20" s="157" t="b">
        <f t="shared" si="5"/>
        <v>0</v>
      </c>
      <c r="AZ20" s="157" t="b">
        <f t="shared" si="5"/>
        <v>0</v>
      </c>
      <c r="BA20" s="154" t="b">
        <f t="shared" si="5"/>
        <v>0</v>
      </c>
    </row>
    <row r="21" spans="1:53" ht="16" thickTop="1" thickBot="1">
      <c r="A21" s="71" t="s">
        <v>136</v>
      </c>
      <c r="C21" s="70">
        <f>STDEV(C7:C19)</f>
        <v>1.1266014242982161</v>
      </c>
      <c r="D21" s="70">
        <f t="shared" ref="D21:J21" si="6">STDEV(D7:D19)</f>
        <v>1.2351684199496953</v>
      </c>
      <c r="E21" s="70">
        <f t="shared" si="6"/>
        <v>1.1875421719907082</v>
      </c>
      <c r="F21" s="70">
        <f t="shared" si="6"/>
        <v>1.4719601443879744</v>
      </c>
      <c r="G21" s="70">
        <f t="shared" si="6"/>
        <v>1.443375672974065</v>
      </c>
      <c r="H21" s="70">
        <f t="shared" si="6"/>
        <v>1.7669811040931427</v>
      </c>
      <c r="I21" s="70">
        <f t="shared" si="6"/>
        <v>1.3280197150781921</v>
      </c>
      <c r="J21" s="70">
        <f t="shared" si="6"/>
        <v>1.087114613009218</v>
      </c>
      <c r="L21" s="110">
        <f t="shared" ref="L21:L32" si="7">IF(AND($L8,C8)=TRUE,C8)</f>
        <v>5</v>
      </c>
      <c r="M21" s="106">
        <f t="shared" si="1"/>
        <v>6</v>
      </c>
      <c r="N21" s="106">
        <f t="shared" si="1"/>
        <v>5</v>
      </c>
      <c r="O21" s="106">
        <f t="shared" si="1"/>
        <v>6</v>
      </c>
      <c r="P21" s="106">
        <f t="shared" si="1"/>
        <v>6</v>
      </c>
      <c r="Q21" s="106" t="str">
        <f t="shared" si="1"/>
        <v>nicht relevant</v>
      </c>
      <c r="R21" s="106">
        <f t="shared" si="1"/>
        <v>6</v>
      </c>
      <c r="S21" s="111">
        <f t="shared" si="1"/>
        <v>4</v>
      </c>
      <c r="V21" s="110" t="b">
        <f t="shared" ref="V21:V32" si="8">IF(AND($V8,C8)=TRUE,C8)</f>
        <v>0</v>
      </c>
      <c r="W21" s="106" t="b">
        <f t="shared" si="2"/>
        <v>0</v>
      </c>
      <c r="X21" s="106" t="b">
        <f t="shared" si="2"/>
        <v>0</v>
      </c>
      <c r="Y21" s="106" t="b">
        <f t="shared" si="2"/>
        <v>0</v>
      </c>
      <c r="Z21" s="106" t="b">
        <f t="shared" si="2"/>
        <v>0</v>
      </c>
      <c r="AA21" s="106" t="b">
        <f t="shared" si="2"/>
        <v>0</v>
      </c>
      <c r="AB21" s="106" t="b">
        <f t="shared" si="2"/>
        <v>0</v>
      </c>
      <c r="AC21" s="111" t="b">
        <f t="shared" si="2"/>
        <v>0</v>
      </c>
      <c r="AD21" s="109" t="b">
        <f t="shared" ref="AD21:AD32" si="9">IF(AND($AD8,C8)=TRUE,C8)</f>
        <v>0</v>
      </c>
      <c r="AE21" s="109" t="b">
        <f t="shared" si="3"/>
        <v>0</v>
      </c>
      <c r="AF21" s="109" t="b">
        <f t="shared" si="3"/>
        <v>0</v>
      </c>
      <c r="AG21" s="109" t="b">
        <f t="shared" si="3"/>
        <v>0</v>
      </c>
      <c r="AH21" s="109" t="b">
        <f t="shared" si="3"/>
        <v>0</v>
      </c>
      <c r="AI21" s="109" t="b">
        <f t="shared" si="3"/>
        <v>0</v>
      </c>
      <c r="AJ21" s="109" t="b">
        <f t="shared" si="3"/>
        <v>0</v>
      </c>
      <c r="AK21" s="108" t="b">
        <f t="shared" si="3"/>
        <v>0</v>
      </c>
      <c r="AL21" s="158">
        <f t="shared" ref="AL21:AL32" si="10">IF(AND($AL8,C8)=TRUE,C8)</f>
        <v>5</v>
      </c>
      <c r="AM21" s="155">
        <f t="shared" si="4"/>
        <v>6</v>
      </c>
      <c r="AN21" s="155">
        <f t="shared" si="4"/>
        <v>5</v>
      </c>
      <c r="AO21" s="155">
        <f t="shared" si="4"/>
        <v>6</v>
      </c>
      <c r="AP21" s="155">
        <f t="shared" si="4"/>
        <v>6</v>
      </c>
      <c r="AQ21" s="155" t="str">
        <f t="shared" si="4"/>
        <v>nicht relevant</v>
      </c>
      <c r="AR21" s="155">
        <f t="shared" si="4"/>
        <v>6</v>
      </c>
      <c r="AS21" s="159">
        <f t="shared" si="4"/>
        <v>4</v>
      </c>
      <c r="AT21" s="155" t="b">
        <f t="shared" ref="AT21:AT32" si="11">IF(AND($AT8,C8)=TRUE,C8)</f>
        <v>0</v>
      </c>
      <c r="AU21" s="155" t="b">
        <f t="shared" si="5"/>
        <v>0</v>
      </c>
      <c r="AV21" s="155" t="b">
        <f t="shared" si="5"/>
        <v>0</v>
      </c>
      <c r="AW21" s="155" t="b">
        <f t="shared" si="5"/>
        <v>0</v>
      </c>
      <c r="AX21" s="155" t="b">
        <f t="shared" si="5"/>
        <v>0</v>
      </c>
      <c r="AY21" s="155" t="b">
        <f t="shared" si="5"/>
        <v>0</v>
      </c>
      <c r="AZ21" s="155" t="b">
        <f t="shared" si="5"/>
        <v>0</v>
      </c>
      <c r="BA21" s="159" t="b">
        <f t="shared" si="5"/>
        <v>0</v>
      </c>
    </row>
    <row r="22" spans="1:53" ht="15" thickBot="1">
      <c r="A22" s="71" t="s">
        <v>109</v>
      </c>
      <c r="C22" s="70">
        <f t="shared" ref="C22:J22" si="12">C20/7</f>
        <v>0.78021978021978022</v>
      </c>
      <c r="D22" s="70">
        <f t="shared" si="12"/>
        <v>0.74725274725274726</v>
      </c>
      <c r="E22" s="70">
        <f t="shared" si="12"/>
        <v>0.72527472527472525</v>
      </c>
      <c r="F22" s="70">
        <f t="shared" si="12"/>
        <v>0.7142857142857143</v>
      </c>
      <c r="G22" s="70">
        <f t="shared" si="12"/>
        <v>0.72619047619047616</v>
      </c>
      <c r="H22" s="70">
        <f t="shared" si="12"/>
        <v>0.67142857142857149</v>
      </c>
      <c r="I22" s="70">
        <f t="shared" si="12"/>
        <v>0.68831168831168832</v>
      </c>
      <c r="J22" s="70">
        <f t="shared" si="12"/>
        <v>0.6428571428571429</v>
      </c>
      <c r="K22">
        <f>SUM(C22:J22)</f>
        <v>5.6958208458208466</v>
      </c>
      <c r="L22" s="110">
        <f t="shared" si="7"/>
        <v>6</v>
      </c>
      <c r="M22" s="106">
        <f t="shared" si="1"/>
        <v>5</v>
      </c>
      <c r="N22" s="106">
        <f t="shared" si="1"/>
        <v>6</v>
      </c>
      <c r="O22" s="106">
        <f t="shared" si="1"/>
        <v>6</v>
      </c>
      <c r="P22" s="106">
        <f t="shared" si="1"/>
        <v>6</v>
      </c>
      <c r="Q22" s="106">
        <f t="shared" si="1"/>
        <v>5</v>
      </c>
      <c r="R22" s="106">
        <f t="shared" si="1"/>
        <v>4</v>
      </c>
      <c r="S22" s="111">
        <f t="shared" si="1"/>
        <v>3</v>
      </c>
      <c r="V22" s="110" t="b">
        <f t="shared" si="8"/>
        <v>0</v>
      </c>
      <c r="W22" s="106" t="b">
        <f t="shared" si="2"/>
        <v>0</v>
      </c>
      <c r="X22" s="106" t="b">
        <f t="shared" si="2"/>
        <v>0</v>
      </c>
      <c r="Y22" s="106" t="b">
        <f t="shared" si="2"/>
        <v>0</v>
      </c>
      <c r="Z22" s="106" t="b">
        <f t="shared" si="2"/>
        <v>0</v>
      </c>
      <c r="AA22" s="106" t="b">
        <f t="shared" si="2"/>
        <v>0</v>
      </c>
      <c r="AB22" s="106" t="b">
        <f t="shared" si="2"/>
        <v>0</v>
      </c>
      <c r="AC22" s="111" t="b">
        <f t="shared" si="2"/>
        <v>0</v>
      </c>
      <c r="AD22" s="109" t="b">
        <f t="shared" si="9"/>
        <v>0</v>
      </c>
      <c r="AE22" s="109" t="b">
        <f t="shared" si="3"/>
        <v>0</v>
      </c>
      <c r="AF22" s="109" t="b">
        <f t="shared" si="3"/>
        <v>0</v>
      </c>
      <c r="AG22" s="109" t="b">
        <f t="shared" si="3"/>
        <v>0</v>
      </c>
      <c r="AH22" s="109" t="b">
        <f t="shared" si="3"/>
        <v>0</v>
      </c>
      <c r="AI22" s="109" t="b">
        <f t="shared" si="3"/>
        <v>0</v>
      </c>
      <c r="AJ22" s="109" t="b">
        <f t="shared" si="3"/>
        <v>0</v>
      </c>
      <c r="AK22" s="108" t="b">
        <f t="shared" si="3"/>
        <v>0</v>
      </c>
      <c r="AL22" s="158">
        <f t="shared" si="10"/>
        <v>6</v>
      </c>
      <c r="AM22" s="155">
        <f t="shared" si="4"/>
        <v>5</v>
      </c>
      <c r="AN22" s="155">
        <f t="shared" si="4"/>
        <v>6</v>
      </c>
      <c r="AO22" s="155">
        <f t="shared" si="4"/>
        <v>6</v>
      </c>
      <c r="AP22" s="155">
        <f t="shared" si="4"/>
        <v>6</v>
      </c>
      <c r="AQ22" s="155">
        <f t="shared" si="4"/>
        <v>5</v>
      </c>
      <c r="AR22" s="155">
        <f t="shared" si="4"/>
        <v>4</v>
      </c>
      <c r="AS22" s="159">
        <f t="shared" si="4"/>
        <v>3</v>
      </c>
      <c r="AT22" s="155" t="b">
        <f t="shared" si="11"/>
        <v>0</v>
      </c>
      <c r="AU22" s="155" t="b">
        <f t="shared" si="5"/>
        <v>0</v>
      </c>
      <c r="AV22" s="155" t="b">
        <f t="shared" si="5"/>
        <v>0</v>
      </c>
      <c r="AW22" s="155" t="b">
        <f t="shared" si="5"/>
        <v>0</v>
      </c>
      <c r="AX22" s="155" t="b">
        <f t="shared" si="5"/>
        <v>0</v>
      </c>
      <c r="AY22" s="155" t="b">
        <f t="shared" si="5"/>
        <v>0</v>
      </c>
      <c r="AZ22" s="155" t="b">
        <f t="shared" si="5"/>
        <v>0</v>
      </c>
      <c r="BA22" s="159" t="b">
        <f t="shared" si="5"/>
        <v>0</v>
      </c>
    </row>
    <row r="23" spans="1:53" ht="15" thickBot="1">
      <c r="A23" s="71" t="s">
        <v>157</v>
      </c>
      <c r="C23" s="70">
        <f t="shared" ref="C23:J23" si="13">C22*C2</f>
        <v>9.7527472527472528E-2</v>
      </c>
      <c r="D23" s="70">
        <f t="shared" si="13"/>
        <v>3.1135531135531136E-2</v>
      </c>
      <c r="E23" s="70">
        <f t="shared" si="13"/>
        <v>0.15109890109890112</v>
      </c>
      <c r="F23" s="70">
        <f t="shared" si="13"/>
        <v>0.11904761904761904</v>
      </c>
      <c r="G23" s="70">
        <f t="shared" si="13"/>
        <v>0.15128968253968256</v>
      </c>
      <c r="H23" s="70">
        <f t="shared" si="13"/>
        <v>5.5952380952380955E-2</v>
      </c>
      <c r="I23" s="70">
        <f t="shared" si="13"/>
        <v>0.11471861471861472</v>
      </c>
      <c r="J23" s="70">
        <f t="shared" si="13"/>
        <v>5.3571428571428575E-2</v>
      </c>
      <c r="K23" s="74">
        <f>SUM(C23:J23)</f>
        <v>0.77434163059163064</v>
      </c>
      <c r="L23" s="110" t="b">
        <f t="shared" si="7"/>
        <v>0</v>
      </c>
      <c r="M23" s="106" t="b">
        <f t="shared" si="1"/>
        <v>0</v>
      </c>
      <c r="N23" s="106" t="b">
        <f t="shared" si="1"/>
        <v>0</v>
      </c>
      <c r="O23" s="106" t="b">
        <f t="shared" si="1"/>
        <v>0</v>
      </c>
      <c r="P23" s="106" t="b">
        <f t="shared" si="1"/>
        <v>0</v>
      </c>
      <c r="Q23" s="106" t="b">
        <f t="shared" si="1"/>
        <v>0</v>
      </c>
      <c r="R23" s="106" t="b">
        <f t="shared" si="1"/>
        <v>0</v>
      </c>
      <c r="S23" s="111" t="b">
        <f t="shared" si="1"/>
        <v>0</v>
      </c>
      <c r="V23" s="110" t="b">
        <f t="shared" si="8"/>
        <v>0</v>
      </c>
      <c r="W23" s="106" t="b">
        <f t="shared" si="2"/>
        <v>0</v>
      </c>
      <c r="X23" s="106" t="b">
        <f t="shared" si="2"/>
        <v>0</v>
      </c>
      <c r="Y23" s="106" t="b">
        <f t="shared" si="2"/>
        <v>0</v>
      </c>
      <c r="Z23" s="106" t="b">
        <f t="shared" si="2"/>
        <v>0</v>
      </c>
      <c r="AA23" s="106" t="b">
        <f t="shared" si="2"/>
        <v>0</v>
      </c>
      <c r="AB23" s="106" t="b">
        <f t="shared" si="2"/>
        <v>0</v>
      </c>
      <c r="AC23" s="111" t="b">
        <f t="shared" si="2"/>
        <v>0</v>
      </c>
      <c r="AD23" s="109">
        <f t="shared" si="9"/>
        <v>3</v>
      </c>
      <c r="AE23" s="109">
        <f t="shared" si="3"/>
        <v>4</v>
      </c>
      <c r="AF23" s="109">
        <f t="shared" si="3"/>
        <v>5</v>
      </c>
      <c r="AG23" s="109">
        <f t="shared" si="3"/>
        <v>3</v>
      </c>
      <c r="AH23" s="109">
        <f t="shared" si="3"/>
        <v>3</v>
      </c>
      <c r="AI23" s="109">
        <f t="shared" si="3"/>
        <v>2</v>
      </c>
      <c r="AJ23" s="109">
        <f t="shared" si="3"/>
        <v>4</v>
      </c>
      <c r="AK23" s="108">
        <f t="shared" si="3"/>
        <v>5</v>
      </c>
      <c r="AL23" s="158">
        <f t="shared" si="10"/>
        <v>3</v>
      </c>
      <c r="AM23" s="155">
        <f t="shared" si="4"/>
        <v>4</v>
      </c>
      <c r="AN23" s="155">
        <f t="shared" si="4"/>
        <v>5</v>
      </c>
      <c r="AO23" s="155">
        <f t="shared" si="4"/>
        <v>3</v>
      </c>
      <c r="AP23" s="155">
        <f t="shared" si="4"/>
        <v>3</v>
      </c>
      <c r="AQ23" s="155">
        <f t="shared" si="4"/>
        <v>2</v>
      </c>
      <c r="AR23" s="155">
        <f t="shared" si="4"/>
        <v>4</v>
      </c>
      <c r="AS23" s="159">
        <f t="shared" si="4"/>
        <v>5</v>
      </c>
      <c r="AT23" s="155" t="b">
        <f t="shared" si="11"/>
        <v>0</v>
      </c>
      <c r="AU23" s="155" t="b">
        <f t="shared" si="5"/>
        <v>0</v>
      </c>
      <c r="AV23" s="155" t="b">
        <f t="shared" si="5"/>
        <v>0</v>
      </c>
      <c r="AW23" s="155" t="b">
        <f t="shared" si="5"/>
        <v>0</v>
      </c>
      <c r="AX23" s="155" t="b">
        <f t="shared" si="5"/>
        <v>0</v>
      </c>
      <c r="AY23" s="155" t="b">
        <f t="shared" si="5"/>
        <v>0</v>
      </c>
      <c r="AZ23" s="155" t="b">
        <f t="shared" si="5"/>
        <v>0</v>
      </c>
      <c r="BA23" s="159" t="b">
        <f t="shared" si="5"/>
        <v>0</v>
      </c>
    </row>
    <row r="24" spans="1:53" ht="15" thickBot="1">
      <c r="A24" s="71" t="s">
        <v>163</v>
      </c>
      <c r="C24" s="1">
        <f t="shared" ref="C24:J24" si="14">C22*C3</f>
        <v>9.3203075392516377E-2</v>
      </c>
      <c r="D24" s="1">
        <f t="shared" si="14"/>
        <v>7.5525551053501366E-2</v>
      </c>
      <c r="E24" s="1">
        <f t="shared" si="14"/>
        <v>0.13865606443246192</v>
      </c>
      <c r="F24" s="1">
        <f t="shared" si="14"/>
        <v>6.7678000053776458E-2</v>
      </c>
      <c r="G24" s="1">
        <f t="shared" si="14"/>
        <v>0.12488959022344115</v>
      </c>
      <c r="H24" s="1">
        <f t="shared" si="14"/>
        <v>6.9575885294829387E-2</v>
      </c>
      <c r="I24" s="1">
        <f t="shared" si="14"/>
        <v>8.6403327051266063E-2</v>
      </c>
      <c r="J24" s="1">
        <f t="shared" si="14"/>
        <v>5.9408324594660007E-2</v>
      </c>
      <c r="K24" s="21">
        <f>SUM(C24:J24)</f>
        <v>0.71533981809645275</v>
      </c>
      <c r="L24" s="110" t="b">
        <f t="shared" si="7"/>
        <v>0</v>
      </c>
      <c r="M24" s="106" t="b">
        <f t="shared" si="1"/>
        <v>0</v>
      </c>
      <c r="N24" s="106" t="b">
        <f t="shared" si="1"/>
        <v>0</v>
      </c>
      <c r="O24" s="106" t="b">
        <f t="shared" si="1"/>
        <v>0</v>
      </c>
      <c r="P24" s="106" t="b">
        <f t="shared" si="1"/>
        <v>0</v>
      </c>
      <c r="Q24" s="106" t="b">
        <f t="shared" si="1"/>
        <v>0</v>
      </c>
      <c r="R24" s="106" t="b">
        <f t="shared" si="1"/>
        <v>0</v>
      </c>
      <c r="S24" s="111" t="b">
        <f t="shared" si="1"/>
        <v>0</v>
      </c>
      <c r="V24" s="110">
        <f t="shared" si="8"/>
        <v>6</v>
      </c>
      <c r="W24" s="106">
        <f t="shared" si="2"/>
        <v>6</v>
      </c>
      <c r="X24" s="106">
        <f t="shared" si="2"/>
        <v>5</v>
      </c>
      <c r="Y24" s="106">
        <f t="shared" si="2"/>
        <v>6</v>
      </c>
      <c r="Z24" s="106">
        <f t="shared" si="2"/>
        <v>3</v>
      </c>
      <c r="AA24" s="106">
        <f t="shared" si="2"/>
        <v>3</v>
      </c>
      <c r="AB24" s="106">
        <f t="shared" si="2"/>
        <v>4</v>
      </c>
      <c r="AC24" s="111">
        <f t="shared" si="2"/>
        <v>4</v>
      </c>
      <c r="AD24" s="109" t="b">
        <f t="shared" si="9"/>
        <v>0</v>
      </c>
      <c r="AE24" s="109" t="b">
        <f t="shared" si="3"/>
        <v>0</v>
      </c>
      <c r="AF24" s="109" t="b">
        <f t="shared" si="3"/>
        <v>0</v>
      </c>
      <c r="AG24" s="109" t="b">
        <f t="shared" si="3"/>
        <v>0</v>
      </c>
      <c r="AH24" s="109" t="b">
        <f t="shared" si="3"/>
        <v>0</v>
      </c>
      <c r="AI24" s="109" t="b">
        <f t="shared" si="3"/>
        <v>0</v>
      </c>
      <c r="AJ24" s="109" t="b">
        <f t="shared" si="3"/>
        <v>0</v>
      </c>
      <c r="AK24" s="108" t="b">
        <f t="shared" si="3"/>
        <v>0</v>
      </c>
      <c r="AL24" s="158">
        <f t="shared" si="10"/>
        <v>6</v>
      </c>
      <c r="AM24" s="155">
        <f t="shared" si="4"/>
        <v>6</v>
      </c>
      <c r="AN24" s="155">
        <f t="shared" si="4"/>
        <v>5</v>
      </c>
      <c r="AO24" s="155">
        <f t="shared" si="4"/>
        <v>6</v>
      </c>
      <c r="AP24" s="155">
        <f t="shared" si="4"/>
        <v>3</v>
      </c>
      <c r="AQ24" s="155">
        <f t="shared" si="4"/>
        <v>3</v>
      </c>
      <c r="AR24" s="155">
        <f t="shared" si="4"/>
        <v>4</v>
      </c>
      <c r="AS24" s="159">
        <f t="shared" si="4"/>
        <v>4</v>
      </c>
      <c r="AT24" s="155" t="b">
        <f t="shared" si="11"/>
        <v>0</v>
      </c>
      <c r="AU24" s="155" t="b">
        <f t="shared" si="5"/>
        <v>0</v>
      </c>
      <c r="AV24" s="155" t="b">
        <f t="shared" si="5"/>
        <v>0</v>
      </c>
      <c r="AW24" s="155" t="b">
        <f t="shared" si="5"/>
        <v>0</v>
      </c>
      <c r="AX24" s="155" t="b">
        <f t="shared" si="5"/>
        <v>0</v>
      </c>
      <c r="AY24" s="155" t="b">
        <f t="shared" si="5"/>
        <v>0</v>
      </c>
      <c r="AZ24" s="155" t="b">
        <f t="shared" si="5"/>
        <v>0</v>
      </c>
      <c r="BA24" s="159" t="b">
        <f t="shared" si="5"/>
        <v>0</v>
      </c>
    </row>
    <row r="25" spans="1:53" ht="15" thickBot="1">
      <c r="A25" s="22" t="s">
        <v>110</v>
      </c>
      <c r="B25" s="3"/>
      <c r="C25" s="76">
        <f>K23</f>
        <v>0.77434163059163064</v>
      </c>
      <c r="L25" s="110">
        <f t="shared" si="7"/>
        <v>6</v>
      </c>
      <c r="M25" s="106">
        <f t="shared" si="1"/>
        <v>6</v>
      </c>
      <c r="N25" s="106">
        <f t="shared" si="1"/>
        <v>6</v>
      </c>
      <c r="O25" s="106">
        <f t="shared" si="1"/>
        <v>6</v>
      </c>
      <c r="P25" s="106">
        <f t="shared" si="1"/>
        <v>7</v>
      </c>
      <c r="Q25" s="106">
        <f t="shared" si="1"/>
        <v>6</v>
      </c>
      <c r="R25" s="106" t="str">
        <f t="shared" si="1"/>
        <v>nicht relevant</v>
      </c>
      <c r="S25" s="111">
        <f t="shared" si="1"/>
        <v>6</v>
      </c>
      <c r="V25" s="110" t="b">
        <f t="shared" si="8"/>
        <v>0</v>
      </c>
      <c r="W25" s="106" t="b">
        <f t="shared" si="2"/>
        <v>0</v>
      </c>
      <c r="X25" s="106" t="b">
        <f t="shared" si="2"/>
        <v>0</v>
      </c>
      <c r="Y25" s="106" t="b">
        <f t="shared" si="2"/>
        <v>0</v>
      </c>
      <c r="Z25" s="106" t="b">
        <f t="shared" si="2"/>
        <v>0</v>
      </c>
      <c r="AA25" s="106" t="b">
        <f t="shared" si="2"/>
        <v>0</v>
      </c>
      <c r="AB25" s="106" t="b">
        <f t="shared" si="2"/>
        <v>0</v>
      </c>
      <c r="AC25" s="111" t="b">
        <f t="shared" si="2"/>
        <v>0</v>
      </c>
      <c r="AD25" s="109" t="b">
        <f t="shared" si="9"/>
        <v>0</v>
      </c>
      <c r="AE25" s="109" t="b">
        <f t="shared" si="3"/>
        <v>0</v>
      </c>
      <c r="AF25" s="109" t="b">
        <f t="shared" si="3"/>
        <v>0</v>
      </c>
      <c r="AG25" s="109" t="b">
        <f t="shared" si="3"/>
        <v>0</v>
      </c>
      <c r="AH25" s="109" t="b">
        <f t="shared" si="3"/>
        <v>0</v>
      </c>
      <c r="AI25" s="109" t="b">
        <f t="shared" si="3"/>
        <v>0</v>
      </c>
      <c r="AJ25" s="109" t="b">
        <f t="shared" si="3"/>
        <v>0</v>
      </c>
      <c r="AK25" s="108" t="b">
        <f t="shared" si="3"/>
        <v>0</v>
      </c>
      <c r="AL25" s="158" t="b">
        <f t="shared" si="10"/>
        <v>0</v>
      </c>
      <c r="AM25" s="155" t="b">
        <f t="shared" si="4"/>
        <v>0</v>
      </c>
      <c r="AN25" s="155" t="b">
        <f t="shared" si="4"/>
        <v>0</v>
      </c>
      <c r="AO25" s="155" t="b">
        <f t="shared" si="4"/>
        <v>0</v>
      </c>
      <c r="AP25" s="155" t="b">
        <f t="shared" si="4"/>
        <v>0</v>
      </c>
      <c r="AQ25" s="155" t="b">
        <f t="shared" si="4"/>
        <v>0</v>
      </c>
      <c r="AR25" s="155" t="b">
        <f t="shared" si="4"/>
        <v>0</v>
      </c>
      <c r="AS25" s="159" t="b">
        <f t="shared" si="4"/>
        <v>0</v>
      </c>
      <c r="AT25" s="155">
        <f t="shared" si="11"/>
        <v>6</v>
      </c>
      <c r="AU25" s="155">
        <f t="shared" si="5"/>
        <v>6</v>
      </c>
      <c r="AV25" s="155">
        <f t="shared" si="5"/>
        <v>6</v>
      </c>
      <c r="AW25" s="155">
        <f t="shared" si="5"/>
        <v>6</v>
      </c>
      <c r="AX25" s="155">
        <f t="shared" si="5"/>
        <v>7</v>
      </c>
      <c r="AY25" s="155">
        <f t="shared" si="5"/>
        <v>6</v>
      </c>
      <c r="AZ25" s="155" t="str">
        <f t="shared" si="5"/>
        <v>nicht relevant</v>
      </c>
      <c r="BA25" s="159">
        <f t="shared" si="5"/>
        <v>6</v>
      </c>
    </row>
    <row r="26" spans="1:53" ht="15" thickBot="1">
      <c r="A26" s="87" t="s">
        <v>135</v>
      </c>
      <c r="B26" s="88"/>
      <c r="C26" s="88">
        <f>K24</f>
        <v>0.71533981809645275</v>
      </c>
      <c r="L26" s="110" t="b">
        <f t="shared" si="7"/>
        <v>0</v>
      </c>
      <c r="M26" s="106" t="b">
        <f t="shared" si="1"/>
        <v>0</v>
      </c>
      <c r="N26" s="106" t="b">
        <f t="shared" si="1"/>
        <v>0</v>
      </c>
      <c r="O26" s="106" t="b">
        <f t="shared" si="1"/>
        <v>0</v>
      </c>
      <c r="P26" s="106" t="b">
        <f t="shared" si="1"/>
        <v>0</v>
      </c>
      <c r="Q26" s="106" t="b">
        <f t="shared" si="1"/>
        <v>0</v>
      </c>
      <c r="R26" s="106" t="b">
        <f t="shared" si="1"/>
        <v>0</v>
      </c>
      <c r="S26" s="111" t="b">
        <f t="shared" si="1"/>
        <v>0</v>
      </c>
      <c r="V26" s="110" t="b">
        <f t="shared" si="8"/>
        <v>0</v>
      </c>
      <c r="W26" s="106" t="b">
        <f t="shared" si="2"/>
        <v>0</v>
      </c>
      <c r="X26" s="106" t="b">
        <f t="shared" si="2"/>
        <v>0</v>
      </c>
      <c r="Y26" s="106" t="b">
        <f t="shared" si="2"/>
        <v>0</v>
      </c>
      <c r="Z26" s="106" t="b">
        <f t="shared" si="2"/>
        <v>0</v>
      </c>
      <c r="AA26" s="106" t="b">
        <f t="shared" si="2"/>
        <v>0</v>
      </c>
      <c r="AB26" s="106" t="b">
        <f t="shared" si="2"/>
        <v>0</v>
      </c>
      <c r="AC26" s="111" t="b">
        <f t="shared" si="2"/>
        <v>0</v>
      </c>
      <c r="AD26" s="109" t="b">
        <f t="shared" si="9"/>
        <v>0</v>
      </c>
      <c r="AE26" s="109" t="b">
        <f t="shared" si="3"/>
        <v>0</v>
      </c>
      <c r="AF26" s="109" t="b">
        <f t="shared" si="3"/>
        <v>0</v>
      </c>
      <c r="AG26" s="109" t="b">
        <f t="shared" si="3"/>
        <v>0</v>
      </c>
      <c r="AH26" s="109" t="b">
        <f t="shared" si="3"/>
        <v>0</v>
      </c>
      <c r="AI26" s="109" t="b">
        <f t="shared" si="3"/>
        <v>0</v>
      </c>
      <c r="AJ26" s="109" t="b">
        <f t="shared" si="3"/>
        <v>0</v>
      </c>
      <c r="AK26" s="108" t="b">
        <f t="shared" si="3"/>
        <v>0</v>
      </c>
      <c r="AL26" s="158" t="b">
        <f t="shared" si="10"/>
        <v>0</v>
      </c>
      <c r="AM26" s="155" t="b">
        <f t="shared" si="4"/>
        <v>0</v>
      </c>
      <c r="AN26" s="155" t="b">
        <f t="shared" si="4"/>
        <v>0</v>
      </c>
      <c r="AO26" s="155" t="b">
        <f t="shared" si="4"/>
        <v>0</v>
      </c>
      <c r="AP26" s="155" t="b">
        <f t="shared" si="4"/>
        <v>0</v>
      </c>
      <c r="AQ26" s="155" t="b">
        <f t="shared" si="4"/>
        <v>0</v>
      </c>
      <c r="AR26" s="155" t="b">
        <f t="shared" si="4"/>
        <v>0</v>
      </c>
      <c r="AS26" s="159" t="b">
        <f t="shared" si="4"/>
        <v>0</v>
      </c>
      <c r="AT26" s="155">
        <f t="shared" si="11"/>
        <v>6</v>
      </c>
      <c r="AU26" s="155">
        <f t="shared" si="5"/>
        <v>6</v>
      </c>
      <c r="AV26" s="155">
        <f t="shared" si="5"/>
        <v>5</v>
      </c>
      <c r="AW26" s="155">
        <f t="shared" si="5"/>
        <v>5</v>
      </c>
      <c r="AX26" s="155">
        <f t="shared" si="5"/>
        <v>6</v>
      </c>
      <c r="AY26" s="155">
        <f t="shared" si="5"/>
        <v>6</v>
      </c>
      <c r="AZ26" s="155">
        <f t="shared" si="5"/>
        <v>6</v>
      </c>
      <c r="BA26" s="159">
        <f t="shared" si="5"/>
        <v>6</v>
      </c>
    </row>
    <row r="27" spans="1:53" ht="15" thickBot="1">
      <c r="A27" s="116" t="s">
        <v>130</v>
      </c>
      <c r="B27" s="117"/>
      <c r="L27" s="110" t="b">
        <f t="shared" si="7"/>
        <v>0</v>
      </c>
      <c r="M27" s="106" t="b">
        <f t="shared" si="1"/>
        <v>0</v>
      </c>
      <c r="N27" s="106" t="b">
        <f t="shared" si="1"/>
        <v>0</v>
      </c>
      <c r="O27" s="106" t="b">
        <f t="shared" si="1"/>
        <v>0</v>
      </c>
      <c r="P27" s="106" t="b">
        <f t="shared" si="1"/>
        <v>0</v>
      </c>
      <c r="Q27" s="106" t="b">
        <f t="shared" si="1"/>
        <v>0</v>
      </c>
      <c r="R27" s="106" t="b">
        <f t="shared" si="1"/>
        <v>0</v>
      </c>
      <c r="S27" s="111" t="b">
        <f t="shared" si="1"/>
        <v>0</v>
      </c>
      <c r="V27" s="110" t="b">
        <f t="shared" si="8"/>
        <v>0</v>
      </c>
      <c r="W27" s="106" t="b">
        <f t="shared" si="2"/>
        <v>0</v>
      </c>
      <c r="X27" s="106" t="b">
        <f t="shared" si="2"/>
        <v>0</v>
      </c>
      <c r="Y27" s="106" t="b">
        <f t="shared" si="2"/>
        <v>0</v>
      </c>
      <c r="Z27" s="106" t="b">
        <f t="shared" si="2"/>
        <v>0</v>
      </c>
      <c r="AA27" s="106" t="b">
        <f t="shared" si="2"/>
        <v>0</v>
      </c>
      <c r="AB27" s="106" t="b">
        <f t="shared" si="2"/>
        <v>0</v>
      </c>
      <c r="AC27" s="111" t="b">
        <f t="shared" si="2"/>
        <v>0</v>
      </c>
      <c r="AD27" s="109" t="b">
        <f t="shared" si="9"/>
        <v>0</v>
      </c>
      <c r="AE27" s="109" t="b">
        <f t="shared" si="3"/>
        <v>0</v>
      </c>
      <c r="AF27" s="109" t="b">
        <f t="shared" si="3"/>
        <v>0</v>
      </c>
      <c r="AG27" s="109" t="b">
        <f t="shared" si="3"/>
        <v>0</v>
      </c>
      <c r="AH27" s="109" t="b">
        <f t="shared" si="3"/>
        <v>0</v>
      </c>
      <c r="AI27" s="109" t="b">
        <f t="shared" si="3"/>
        <v>0</v>
      </c>
      <c r="AJ27" s="109" t="b">
        <f t="shared" si="3"/>
        <v>0</v>
      </c>
      <c r="AK27" s="108" t="b">
        <f t="shared" si="3"/>
        <v>0</v>
      </c>
      <c r="AL27" s="158" t="b">
        <f t="shared" si="10"/>
        <v>0</v>
      </c>
      <c r="AM27" s="155" t="b">
        <f t="shared" si="4"/>
        <v>0</v>
      </c>
      <c r="AN27" s="155" t="b">
        <f t="shared" si="4"/>
        <v>0</v>
      </c>
      <c r="AO27" s="155" t="b">
        <f t="shared" si="4"/>
        <v>0</v>
      </c>
      <c r="AP27" s="155" t="b">
        <f t="shared" si="4"/>
        <v>0</v>
      </c>
      <c r="AQ27" s="155" t="b">
        <f t="shared" si="4"/>
        <v>0</v>
      </c>
      <c r="AR27" s="155" t="b">
        <f t="shared" si="4"/>
        <v>0</v>
      </c>
      <c r="AS27" s="159" t="b">
        <f t="shared" si="4"/>
        <v>0</v>
      </c>
      <c r="AT27" s="155">
        <f t="shared" si="11"/>
        <v>4</v>
      </c>
      <c r="AU27" s="155">
        <f t="shared" si="5"/>
        <v>5</v>
      </c>
      <c r="AV27" s="155">
        <f t="shared" si="5"/>
        <v>6</v>
      </c>
      <c r="AW27" s="155">
        <f t="shared" si="5"/>
        <v>6</v>
      </c>
      <c r="AX27" s="155">
        <f t="shared" si="5"/>
        <v>4</v>
      </c>
      <c r="AY27" s="155">
        <f t="shared" si="5"/>
        <v>5</v>
      </c>
      <c r="AZ27" s="155">
        <f t="shared" si="5"/>
        <v>5</v>
      </c>
      <c r="BA27" s="159">
        <f t="shared" si="5"/>
        <v>5</v>
      </c>
    </row>
    <row r="28" spans="1:53" ht="15" thickBot="1">
      <c r="A28" s="118" t="s">
        <v>131</v>
      </c>
      <c r="B28" s="119"/>
      <c r="C28" s="119">
        <f>L33</f>
        <v>5.875</v>
      </c>
      <c r="D28" s="119">
        <f t="shared" ref="D28:J28" si="15">M33</f>
        <v>5.25</v>
      </c>
      <c r="E28" s="119">
        <f t="shared" si="15"/>
        <v>5.25</v>
      </c>
      <c r="F28" s="119">
        <f t="shared" si="15"/>
        <v>5.25</v>
      </c>
      <c r="G28" s="119">
        <f t="shared" si="15"/>
        <v>5.625</v>
      </c>
      <c r="H28" s="119">
        <f t="shared" si="15"/>
        <v>5.166666666666667</v>
      </c>
      <c r="I28" s="119">
        <f t="shared" si="15"/>
        <v>5.166666666666667</v>
      </c>
      <c r="J28" s="119">
        <f t="shared" si="15"/>
        <v>4.25</v>
      </c>
      <c r="L28" s="110">
        <f t="shared" si="7"/>
        <v>7</v>
      </c>
      <c r="M28" s="106">
        <f t="shared" si="1"/>
        <v>6</v>
      </c>
      <c r="N28" s="106">
        <f t="shared" si="1"/>
        <v>5</v>
      </c>
      <c r="O28" s="106">
        <f t="shared" si="1"/>
        <v>5</v>
      </c>
      <c r="P28" s="106">
        <f t="shared" si="1"/>
        <v>4</v>
      </c>
      <c r="Q28" s="106">
        <f t="shared" si="1"/>
        <v>5</v>
      </c>
      <c r="R28" s="106">
        <f t="shared" si="1"/>
        <v>6</v>
      </c>
      <c r="S28" s="111">
        <f t="shared" si="1"/>
        <v>5</v>
      </c>
      <c r="V28" s="110" t="b">
        <f t="shared" si="8"/>
        <v>0</v>
      </c>
      <c r="W28" s="106" t="b">
        <f t="shared" si="2"/>
        <v>0</v>
      </c>
      <c r="X28" s="106" t="b">
        <f t="shared" si="2"/>
        <v>0</v>
      </c>
      <c r="Y28" s="106" t="b">
        <f t="shared" si="2"/>
        <v>0</v>
      </c>
      <c r="Z28" s="106" t="b">
        <f t="shared" si="2"/>
        <v>0</v>
      </c>
      <c r="AA28" s="106" t="b">
        <f t="shared" si="2"/>
        <v>0</v>
      </c>
      <c r="AB28" s="106" t="b">
        <f t="shared" si="2"/>
        <v>0</v>
      </c>
      <c r="AC28" s="111" t="b">
        <f t="shared" si="2"/>
        <v>0</v>
      </c>
      <c r="AD28" s="109" t="b">
        <f t="shared" si="9"/>
        <v>0</v>
      </c>
      <c r="AE28" s="109" t="b">
        <f t="shared" si="3"/>
        <v>0</v>
      </c>
      <c r="AF28" s="109" t="b">
        <f t="shared" si="3"/>
        <v>0</v>
      </c>
      <c r="AG28" s="109" t="b">
        <f t="shared" si="3"/>
        <v>0</v>
      </c>
      <c r="AH28" s="109" t="b">
        <f t="shared" si="3"/>
        <v>0</v>
      </c>
      <c r="AI28" s="109" t="b">
        <f t="shared" si="3"/>
        <v>0</v>
      </c>
      <c r="AJ28" s="109" t="b">
        <f t="shared" si="3"/>
        <v>0</v>
      </c>
      <c r="AK28" s="108" t="b">
        <f t="shared" si="3"/>
        <v>0</v>
      </c>
      <c r="AL28" s="158" t="b">
        <f t="shared" si="10"/>
        <v>0</v>
      </c>
      <c r="AM28" s="155" t="b">
        <f t="shared" si="4"/>
        <v>0</v>
      </c>
      <c r="AN28" s="155" t="b">
        <f t="shared" si="4"/>
        <v>0</v>
      </c>
      <c r="AO28" s="155" t="b">
        <f t="shared" si="4"/>
        <v>0</v>
      </c>
      <c r="AP28" s="155" t="b">
        <f t="shared" si="4"/>
        <v>0</v>
      </c>
      <c r="AQ28" s="155" t="b">
        <f t="shared" si="4"/>
        <v>0</v>
      </c>
      <c r="AR28" s="155" t="b">
        <f t="shared" si="4"/>
        <v>0</v>
      </c>
      <c r="AS28" s="159" t="b">
        <f t="shared" si="4"/>
        <v>0</v>
      </c>
      <c r="AT28" s="155">
        <f t="shared" si="11"/>
        <v>7</v>
      </c>
      <c r="AU28" s="155">
        <f t="shared" si="5"/>
        <v>6</v>
      </c>
      <c r="AV28" s="155">
        <f t="shared" si="5"/>
        <v>5</v>
      </c>
      <c r="AW28" s="155">
        <f t="shared" si="5"/>
        <v>5</v>
      </c>
      <c r="AX28" s="155">
        <f t="shared" si="5"/>
        <v>4</v>
      </c>
      <c r="AY28" s="155">
        <f t="shared" si="5"/>
        <v>5</v>
      </c>
      <c r="AZ28" s="155">
        <f t="shared" si="5"/>
        <v>6</v>
      </c>
      <c r="BA28" s="159">
        <f t="shared" si="5"/>
        <v>5</v>
      </c>
    </row>
    <row r="29" spans="1:53" ht="15" thickBot="1">
      <c r="A29" s="118" t="s">
        <v>132</v>
      </c>
      <c r="B29" s="119"/>
      <c r="C29" s="119">
        <f>L34</f>
        <v>0.83452296039628016</v>
      </c>
      <c r="D29" s="119">
        <f t="shared" ref="D29:J29" si="16">M34</f>
        <v>1.4880476182856899</v>
      </c>
      <c r="E29" s="119">
        <f t="shared" si="16"/>
        <v>1.2817398889233114</v>
      </c>
      <c r="F29" s="119">
        <f t="shared" si="16"/>
        <v>1.4880476182856899</v>
      </c>
      <c r="G29" s="119">
        <f t="shared" si="16"/>
        <v>1.1877349391654208</v>
      </c>
      <c r="H29" s="119">
        <f t="shared" si="16"/>
        <v>1.7224014243685091</v>
      </c>
      <c r="I29" s="119">
        <f t="shared" si="16"/>
        <v>1.4719601443879753</v>
      </c>
      <c r="J29" s="119">
        <f t="shared" si="16"/>
        <v>1.1649647450214351</v>
      </c>
      <c r="L29" s="110">
        <f t="shared" si="7"/>
        <v>7</v>
      </c>
      <c r="M29" s="106">
        <f t="shared" si="1"/>
        <v>7</v>
      </c>
      <c r="N29" s="106">
        <f t="shared" si="1"/>
        <v>7</v>
      </c>
      <c r="O29" s="106">
        <f t="shared" si="1"/>
        <v>5</v>
      </c>
      <c r="P29" s="106">
        <f t="shared" si="1"/>
        <v>7</v>
      </c>
      <c r="Q29" s="106">
        <f t="shared" si="1"/>
        <v>7</v>
      </c>
      <c r="R29" s="106" t="str">
        <f t="shared" si="1"/>
        <v>weiß nicht</v>
      </c>
      <c r="S29" s="111">
        <f t="shared" si="1"/>
        <v>3</v>
      </c>
      <c r="V29" s="110" t="b">
        <f t="shared" si="8"/>
        <v>0</v>
      </c>
      <c r="W29" s="106" t="b">
        <f t="shared" si="2"/>
        <v>0</v>
      </c>
      <c r="X29" s="106" t="b">
        <f t="shared" si="2"/>
        <v>0</v>
      </c>
      <c r="Y29" s="106" t="b">
        <f t="shared" si="2"/>
        <v>0</v>
      </c>
      <c r="Z29" s="106" t="b">
        <f t="shared" si="2"/>
        <v>0</v>
      </c>
      <c r="AA29" s="106" t="b">
        <f t="shared" si="2"/>
        <v>0</v>
      </c>
      <c r="AB29" s="106" t="b">
        <f t="shared" si="2"/>
        <v>0</v>
      </c>
      <c r="AC29" s="111" t="b">
        <f t="shared" si="2"/>
        <v>0</v>
      </c>
      <c r="AD29" s="109">
        <f t="shared" si="9"/>
        <v>7</v>
      </c>
      <c r="AE29" s="109">
        <f t="shared" si="3"/>
        <v>7</v>
      </c>
      <c r="AF29" s="109">
        <f t="shared" si="3"/>
        <v>7</v>
      </c>
      <c r="AG29" s="109">
        <f t="shared" si="3"/>
        <v>5</v>
      </c>
      <c r="AH29" s="109">
        <f t="shared" si="3"/>
        <v>7</v>
      </c>
      <c r="AI29" s="109">
        <f t="shared" si="3"/>
        <v>7</v>
      </c>
      <c r="AJ29" s="109" t="str">
        <f t="shared" si="3"/>
        <v>weiß nicht</v>
      </c>
      <c r="AK29" s="108">
        <f t="shared" si="3"/>
        <v>3</v>
      </c>
      <c r="AL29" s="158" t="b">
        <f t="shared" si="10"/>
        <v>0</v>
      </c>
      <c r="AM29" s="155" t="b">
        <f t="shared" si="4"/>
        <v>0</v>
      </c>
      <c r="AN29" s="155" t="b">
        <f t="shared" si="4"/>
        <v>0</v>
      </c>
      <c r="AO29" s="155" t="b">
        <f t="shared" si="4"/>
        <v>0</v>
      </c>
      <c r="AP29" s="155" t="b">
        <f t="shared" si="4"/>
        <v>0</v>
      </c>
      <c r="AQ29" s="155" t="b">
        <f t="shared" si="4"/>
        <v>0</v>
      </c>
      <c r="AR29" s="155" t="b">
        <f t="shared" si="4"/>
        <v>0</v>
      </c>
      <c r="AS29" s="159" t="b">
        <f t="shared" si="4"/>
        <v>0</v>
      </c>
      <c r="AT29" s="155">
        <f t="shared" si="11"/>
        <v>7</v>
      </c>
      <c r="AU29" s="155">
        <f t="shared" si="5"/>
        <v>7</v>
      </c>
      <c r="AV29" s="155">
        <f t="shared" si="5"/>
        <v>7</v>
      </c>
      <c r="AW29" s="155">
        <f t="shared" si="5"/>
        <v>5</v>
      </c>
      <c r="AX29" s="155">
        <f t="shared" si="5"/>
        <v>7</v>
      </c>
      <c r="AY29" s="155">
        <f t="shared" si="5"/>
        <v>7</v>
      </c>
      <c r="AZ29" s="155" t="str">
        <f t="shared" si="5"/>
        <v>weiß nicht</v>
      </c>
      <c r="BA29" s="159">
        <f t="shared" si="5"/>
        <v>3</v>
      </c>
    </row>
    <row r="30" spans="1:53" ht="15" thickBot="1">
      <c r="A30" s="118" t="s">
        <v>109</v>
      </c>
      <c r="B30" s="119"/>
      <c r="C30" s="119">
        <f>C28/7</f>
        <v>0.8392857142857143</v>
      </c>
      <c r="D30" s="119">
        <f t="shared" ref="D30:J30" si="17">D28/7</f>
        <v>0.75</v>
      </c>
      <c r="E30" s="119">
        <f t="shared" si="17"/>
        <v>0.75</v>
      </c>
      <c r="F30" s="119">
        <f t="shared" si="17"/>
        <v>0.75</v>
      </c>
      <c r="G30" s="119">
        <f t="shared" si="17"/>
        <v>0.8035714285714286</v>
      </c>
      <c r="H30" s="119">
        <f t="shared" si="17"/>
        <v>0.73809523809523814</v>
      </c>
      <c r="I30" s="119">
        <f t="shared" si="17"/>
        <v>0.73809523809523814</v>
      </c>
      <c r="J30" s="119">
        <f t="shared" si="17"/>
        <v>0.6071428571428571</v>
      </c>
      <c r="L30" s="110">
        <f t="shared" si="7"/>
        <v>5</v>
      </c>
      <c r="M30" s="106">
        <f t="shared" si="1"/>
        <v>3</v>
      </c>
      <c r="N30" s="106">
        <f t="shared" si="1"/>
        <v>3</v>
      </c>
      <c r="O30" s="106">
        <f t="shared" si="1"/>
        <v>5</v>
      </c>
      <c r="P30" s="106">
        <f t="shared" si="1"/>
        <v>4</v>
      </c>
      <c r="Q30" s="106">
        <f t="shared" si="1"/>
        <v>2</v>
      </c>
      <c r="R30" s="106">
        <f t="shared" si="1"/>
        <v>3</v>
      </c>
      <c r="S30" s="111">
        <f t="shared" si="1"/>
        <v>5</v>
      </c>
      <c r="V30" s="110" t="b">
        <f t="shared" si="8"/>
        <v>0</v>
      </c>
      <c r="W30" s="106" t="b">
        <f t="shared" si="2"/>
        <v>0</v>
      </c>
      <c r="X30" s="106" t="b">
        <f t="shared" si="2"/>
        <v>0</v>
      </c>
      <c r="Y30" s="106" t="b">
        <f t="shared" si="2"/>
        <v>0</v>
      </c>
      <c r="Z30" s="106" t="b">
        <f t="shared" si="2"/>
        <v>0</v>
      </c>
      <c r="AA30" s="106" t="b">
        <f t="shared" si="2"/>
        <v>0</v>
      </c>
      <c r="AB30" s="106" t="b">
        <f t="shared" si="2"/>
        <v>0</v>
      </c>
      <c r="AC30" s="111" t="b">
        <f t="shared" si="2"/>
        <v>0</v>
      </c>
      <c r="AD30" s="109" t="b">
        <f t="shared" si="9"/>
        <v>0</v>
      </c>
      <c r="AE30" s="109" t="b">
        <f t="shared" si="3"/>
        <v>0</v>
      </c>
      <c r="AF30" s="109" t="b">
        <f t="shared" si="3"/>
        <v>0</v>
      </c>
      <c r="AG30" s="109" t="b">
        <f t="shared" si="3"/>
        <v>0</v>
      </c>
      <c r="AH30" s="109" t="b">
        <f t="shared" si="3"/>
        <v>0</v>
      </c>
      <c r="AI30" s="109" t="b">
        <f t="shared" si="3"/>
        <v>0</v>
      </c>
      <c r="AJ30" s="109" t="b">
        <f t="shared" si="3"/>
        <v>0</v>
      </c>
      <c r="AK30" s="108" t="b">
        <f t="shared" si="3"/>
        <v>0</v>
      </c>
      <c r="AL30" s="158" t="b">
        <f t="shared" si="10"/>
        <v>0</v>
      </c>
      <c r="AM30" s="155" t="b">
        <f t="shared" si="4"/>
        <v>0</v>
      </c>
      <c r="AN30" s="155" t="b">
        <f t="shared" si="4"/>
        <v>0</v>
      </c>
      <c r="AO30" s="155" t="b">
        <f t="shared" si="4"/>
        <v>0</v>
      </c>
      <c r="AP30" s="155" t="b">
        <f t="shared" si="4"/>
        <v>0</v>
      </c>
      <c r="AQ30" s="155" t="b">
        <f t="shared" si="4"/>
        <v>0</v>
      </c>
      <c r="AR30" s="155" t="b">
        <f t="shared" si="4"/>
        <v>0</v>
      </c>
      <c r="AS30" s="159" t="b">
        <f t="shared" si="4"/>
        <v>0</v>
      </c>
      <c r="AT30" s="155">
        <f t="shared" si="11"/>
        <v>5</v>
      </c>
      <c r="AU30" s="155">
        <f t="shared" si="5"/>
        <v>3</v>
      </c>
      <c r="AV30" s="155">
        <f t="shared" si="5"/>
        <v>3</v>
      </c>
      <c r="AW30" s="155">
        <f t="shared" si="5"/>
        <v>5</v>
      </c>
      <c r="AX30" s="155">
        <f t="shared" si="5"/>
        <v>4</v>
      </c>
      <c r="AY30" s="155">
        <f t="shared" si="5"/>
        <v>2</v>
      </c>
      <c r="AZ30" s="155">
        <f t="shared" si="5"/>
        <v>3</v>
      </c>
      <c r="BA30" s="159">
        <f t="shared" si="5"/>
        <v>5</v>
      </c>
    </row>
    <row r="31" spans="1:53" ht="15" thickBot="1">
      <c r="A31" s="118" t="s">
        <v>158</v>
      </c>
      <c r="B31" s="119"/>
      <c r="C31" s="119">
        <f>C30*C$2</f>
        <v>0.10491071428571429</v>
      </c>
      <c r="D31" s="119">
        <f t="shared" ref="D31:J31" si="18">D30*D$2</f>
        <v>3.125E-2</v>
      </c>
      <c r="E31" s="119">
        <f t="shared" si="18"/>
        <v>0.15625000000000003</v>
      </c>
      <c r="F31" s="119">
        <f t="shared" si="18"/>
        <v>0.125</v>
      </c>
      <c r="G31" s="119">
        <f t="shared" si="18"/>
        <v>0.16741071428571433</v>
      </c>
      <c r="H31" s="119">
        <f t="shared" si="18"/>
        <v>6.1507936507936511E-2</v>
      </c>
      <c r="I31" s="119">
        <f t="shared" si="18"/>
        <v>0.12301587301587302</v>
      </c>
      <c r="J31" s="119">
        <f t="shared" si="18"/>
        <v>5.0595238095238089E-2</v>
      </c>
      <c r="K31" s="119">
        <f>SUM(C31:J31)</f>
        <v>0.81994047619047628</v>
      </c>
      <c r="L31" s="110">
        <f t="shared" si="7"/>
        <v>5</v>
      </c>
      <c r="M31" s="106">
        <f t="shared" si="1"/>
        <v>3</v>
      </c>
      <c r="N31" s="106">
        <f t="shared" si="1"/>
        <v>6</v>
      </c>
      <c r="O31" s="106">
        <f t="shared" si="1"/>
        <v>2</v>
      </c>
      <c r="P31" s="106">
        <f t="shared" si="1"/>
        <v>6</v>
      </c>
      <c r="Q31" s="106">
        <f t="shared" si="1"/>
        <v>6</v>
      </c>
      <c r="R31" s="106">
        <f t="shared" si="1"/>
        <v>7</v>
      </c>
      <c r="S31" s="111">
        <f t="shared" si="1"/>
        <v>3</v>
      </c>
      <c r="V31" s="110" t="b">
        <f t="shared" si="8"/>
        <v>0</v>
      </c>
      <c r="W31" s="106" t="b">
        <f t="shared" si="2"/>
        <v>0</v>
      </c>
      <c r="X31" s="106" t="b">
        <f t="shared" si="2"/>
        <v>0</v>
      </c>
      <c r="Y31" s="106" t="b">
        <f t="shared" si="2"/>
        <v>0</v>
      </c>
      <c r="Z31" s="106" t="b">
        <f t="shared" si="2"/>
        <v>0</v>
      </c>
      <c r="AA31" s="106" t="b">
        <f t="shared" si="2"/>
        <v>0</v>
      </c>
      <c r="AB31" s="106" t="b">
        <f t="shared" si="2"/>
        <v>0</v>
      </c>
      <c r="AC31" s="111" t="b">
        <f t="shared" si="2"/>
        <v>0</v>
      </c>
      <c r="AD31" s="109" t="b">
        <f t="shared" si="9"/>
        <v>0</v>
      </c>
      <c r="AE31" s="109" t="b">
        <f t="shared" si="3"/>
        <v>0</v>
      </c>
      <c r="AF31" s="109" t="b">
        <f t="shared" si="3"/>
        <v>0</v>
      </c>
      <c r="AG31" s="109" t="b">
        <f t="shared" si="3"/>
        <v>0</v>
      </c>
      <c r="AH31" s="109" t="b">
        <f t="shared" si="3"/>
        <v>0</v>
      </c>
      <c r="AI31" s="109" t="b">
        <f t="shared" si="3"/>
        <v>0</v>
      </c>
      <c r="AJ31" s="109" t="b">
        <f t="shared" si="3"/>
        <v>0</v>
      </c>
      <c r="AK31" s="108" t="b">
        <f t="shared" si="3"/>
        <v>0</v>
      </c>
      <c r="AL31" s="158" t="b">
        <f t="shared" si="10"/>
        <v>0</v>
      </c>
      <c r="AM31" s="155" t="b">
        <f t="shared" si="4"/>
        <v>0</v>
      </c>
      <c r="AN31" s="155" t="b">
        <f t="shared" si="4"/>
        <v>0</v>
      </c>
      <c r="AO31" s="155" t="b">
        <f t="shared" si="4"/>
        <v>0</v>
      </c>
      <c r="AP31" s="155" t="b">
        <f t="shared" si="4"/>
        <v>0</v>
      </c>
      <c r="AQ31" s="155" t="b">
        <f t="shared" si="4"/>
        <v>0</v>
      </c>
      <c r="AR31" s="155" t="b">
        <f t="shared" si="4"/>
        <v>0</v>
      </c>
      <c r="AS31" s="159" t="b">
        <f t="shared" si="4"/>
        <v>0</v>
      </c>
      <c r="AT31" s="155">
        <f t="shared" si="11"/>
        <v>5</v>
      </c>
      <c r="AU31" s="155">
        <f t="shared" si="5"/>
        <v>3</v>
      </c>
      <c r="AV31" s="155">
        <f t="shared" si="5"/>
        <v>6</v>
      </c>
      <c r="AW31" s="155">
        <f t="shared" si="5"/>
        <v>2</v>
      </c>
      <c r="AX31" s="155">
        <f t="shared" si="5"/>
        <v>6</v>
      </c>
      <c r="AY31" s="155">
        <f t="shared" si="5"/>
        <v>6</v>
      </c>
      <c r="AZ31" s="155">
        <f t="shared" si="5"/>
        <v>7</v>
      </c>
      <c r="BA31" s="159">
        <f t="shared" si="5"/>
        <v>3</v>
      </c>
    </row>
    <row r="32" spans="1:53" ht="15" thickBot="1">
      <c r="A32" s="118" t="s">
        <v>193</v>
      </c>
      <c r="B32" s="119"/>
      <c r="C32" s="119">
        <f>C30*C$3</f>
        <v>0.10025894201554138</v>
      </c>
      <c r="D32" s="119">
        <f t="shared" ref="D32:J32" si="19">D30*D$3</f>
        <v>7.5803218520609825E-2</v>
      </c>
      <c r="E32" s="119">
        <f t="shared" si="19"/>
        <v>0.14338297571993225</v>
      </c>
      <c r="F32" s="119">
        <f t="shared" si="19"/>
        <v>7.1061900056465274E-2</v>
      </c>
      <c r="G32" s="119">
        <f t="shared" si="19"/>
        <v>0.13819749737839801</v>
      </c>
      <c r="H32" s="119">
        <f t="shared" si="19"/>
        <v>7.6484129224812444E-2</v>
      </c>
      <c r="I32" s="119">
        <f t="shared" si="19"/>
        <v>9.2652624290823049E-2</v>
      </c>
      <c r="J32" s="119">
        <f t="shared" si="19"/>
        <v>5.6107862117178886E-2</v>
      </c>
      <c r="K32" s="119">
        <f>SUM(C32:J32)</f>
        <v>0.75394914932376111</v>
      </c>
      <c r="L32" s="112" t="b">
        <f t="shared" si="7"/>
        <v>0</v>
      </c>
      <c r="M32" s="113" t="b">
        <f t="shared" si="1"/>
        <v>0</v>
      </c>
      <c r="N32" s="113" t="b">
        <f t="shared" si="1"/>
        <v>0</v>
      </c>
      <c r="O32" s="113" t="b">
        <f t="shared" si="1"/>
        <v>0</v>
      </c>
      <c r="P32" s="113" t="b">
        <f t="shared" si="1"/>
        <v>0</v>
      </c>
      <c r="Q32" s="113" t="b">
        <f t="shared" si="1"/>
        <v>0</v>
      </c>
      <c r="R32" s="113" t="b">
        <f t="shared" si="1"/>
        <v>0</v>
      </c>
      <c r="S32" s="114" t="b">
        <f t="shared" si="1"/>
        <v>0</v>
      </c>
      <c r="V32" s="112" t="b">
        <f t="shared" si="8"/>
        <v>0</v>
      </c>
      <c r="W32" s="113" t="b">
        <f t="shared" si="2"/>
        <v>0</v>
      </c>
      <c r="X32" s="113" t="b">
        <f t="shared" si="2"/>
        <v>0</v>
      </c>
      <c r="Y32" s="113" t="b">
        <f t="shared" si="2"/>
        <v>0</v>
      </c>
      <c r="Z32" s="113" t="b">
        <f t="shared" si="2"/>
        <v>0</v>
      </c>
      <c r="AA32" s="113" t="b">
        <f t="shared" si="2"/>
        <v>0</v>
      </c>
      <c r="AB32" s="113" t="b">
        <f t="shared" si="2"/>
        <v>0</v>
      </c>
      <c r="AC32" s="114" t="b">
        <f t="shared" si="2"/>
        <v>0</v>
      </c>
      <c r="AD32" s="109">
        <f t="shared" si="9"/>
        <v>5</v>
      </c>
      <c r="AE32" s="109">
        <f t="shared" si="3"/>
        <v>5</v>
      </c>
      <c r="AF32" s="109">
        <f t="shared" si="3"/>
        <v>3</v>
      </c>
      <c r="AG32" s="109">
        <f t="shared" si="3"/>
        <v>3</v>
      </c>
      <c r="AH32" s="109" t="str">
        <f t="shared" si="3"/>
        <v>weiß nicht</v>
      </c>
      <c r="AI32" s="109" t="str">
        <f t="shared" si="3"/>
        <v>weiß nicht</v>
      </c>
      <c r="AJ32" s="109">
        <f t="shared" si="3"/>
        <v>3</v>
      </c>
      <c r="AK32" s="108" t="str">
        <f t="shared" si="3"/>
        <v>weiß nicht</v>
      </c>
      <c r="AL32" s="160" t="b">
        <f t="shared" si="10"/>
        <v>0</v>
      </c>
      <c r="AM32" s="161" t="b">
        <f t="shared" si="4"/>
        <v>0</v>
      </c>
      <c r="AN32" s="161" t="b">
        <f t="shared" si="4"/>
        <v>0</v>
      </c>
      <c r="AO32" s="161" t="b">
        <f t="shared" si="4"/>
        <v>0</v>
      </c>
      <c r="AP32" s="161" t="b">
        <f t="shared" si="4"/>
        <v>0</v>
      </c>
      <c r="AQ32" s="161" t="b">
        <f t="shared" si="4"/>
        <v>0</v>
      </c>
      <c r="AR32" s="161" t="b">
        <f t="shared" si="4"/>
        <v>0</v>
      </c>
      <c r="AS32" s="162" t="b">
        <f t="shared" si="4"/>
        <v>0</v>
      </c>
      <c r="AT32" s="161">
        <f t="shared" si="11"/>
        <v>5</v>
      </c>
      <c r="AU32" s="161">
        <f t="shared" si="5"/>
        <v>5</v>
      </c>
      <c r="AV32" s="161">
        <f t="shared" si="5"/>
        <v>3</v>
      </c>
      <c r="AW32" s="161">
        <f t="shared" si="5"/>
        <v>3</v>
      </c>
      <c r="AX32" s="161" t="str">
        <f t="shared" si="5"/>
        <v>weiß nicht</v>
      </c>
      <c r="AY32" s="161" t="str">
        <f t="shared" si="5"/>
        <v>weiß nicht</v>
      </c>
      <c r="AZ32" s="161">
        <f t="shared" si="5"/>
        <v>3</v>
      </c>
      <c r="BA32" s="162" t="str">
        <f t="shared" si="5"/>
        <v>weiß nicht</v>
      </c>
    </row>
    <row r="33" spans="1:53" ht="15" thickBot="1">
      <c r="A33" s="22" t="s">
        <v>110</v>
      </c>
      <c r="B33" s="3"/>
      <c r="C33" s="3">
        <f>K31</f>
        <v>0.81994047619047628</v>
      </c>
      <c r="L33" s="129">
        <f>AVERAGE(L20:L32)</f>
        <v>5.875</v>
      </c>
      <c r="M33" s="129">
        <f t="shared" ref="M33:S33" si="20">AVERAGE(M20:M32)</f>
        <v>5.25</v>
      </c>
      <c r="N33" s="129">
        <f t="shared" si="20"/>
        <v>5.25</v>
      </c>
      <c r="O33" s="129">
        <f t="shared" si="20"/>
        <v>5.25</v>
      </c>
      <c r="P33" s="129">
        <f t="shared" si="20"/>
        <v>5.625</v>
      </c>
      <c r="Q33" s="129">
        <f t="shared" si="20"/>
        <v>5.166666666666667</v>
      </c>
      <c r="R33" s="129">
        <f t="shared" si="20"/>
        <v>5.166666666666667</v>
      </c>
      <c r="S33" s="129">
        <f t="shared" si="20"/>
        <v>4.25</v>
      </c>
      <c r="V33" s="129">
        <f t="shared" ref="V33" si="21">AVERAGE(V20:V32)</f>
        <v>6</v>
      </c>
      <c r="W33" s="129">
        <f t="shared" ref="W33" si="22">AVERAGE(W20:W32)</f>
        <v>6</v>
      </c>
      <c r="X33" s="129">
        <f t="shared" ref="X33" si="23">AVERAGE(X20:X32)</f>
        <v>5</v>
      </c>
      <c r="Y33" s="129">
        <f t="shared" ref="Y33" si="24">AVERAGE(Y20:Y32)</f>
        <v>6</v>
      </c>
      <c r="Z33" s="129">
        <f t="shared" ref="Z33" si="25">AVERAGE(Z20:Z32)</f>
        <v>3</v>
      </c>
      <c r="AA33" s="129">
        <f t="shared" ref="AA33" si="26">AVERAGE(AA20:AA32)</f>
        <v>3</v>
      </c>
      <c r="AB33" s="129">
        <f t="shared" ref="AB33" si="27">AVERAGE(AB20:AB32)</f>
        <v>4</v>
      </c>
      <c r="AC33" s="129">
        <f t="shared" ref="AC33" si="28">AVERAGE(AC20:AC32)</f>
        <v>4</v>
      </c>
      <c r="AD33" s="129">
        <f t="shared" ref="AD33" si="29">AVERAGE(AD20:AD32)</f>
        <v>5</v>
      </c>
      <c r="AE33" s="129">
        <f t="shared" ref="AE33" si="30">AVERAGE(AE20:AE32)</f>
        <v>5.333333333333333</v>
      </c>
      <c r="AF33" s="129">
        <f t="shared" ref="AF33" si="31">AVERAGE(AF20:AF32)</f>
        <v>5</v>
      </c>
      <c r="AG33" s="129">
        <f t="shared" ref="AG33" si="32">AVERAGE(AG20:AG32)</f>
        <v>3.6666666666666665</v>
      </c>
      <c r="AH33" s="129">
        <f t="shared" ref="AH33" si="33">AVERAGE(AH20:AH32)</f>
        <v>5</v>
      </c>
      <c r="AI33" s="129">
        <f t="shared" ref="AI33" si="34">AVERAGE(AI20:AI32)</f>
        <v>4.5</v>
      </c>
      <c r="AJ33" s="129">
        <f t="shared" ref="AJ33" si="35">AVERAGE(AJ20:AJ32)</f>
        <v>3.5</v>
      </c>
      <c r="AK33" s="129">
        <f t="shared" ref="AK33" si="36">AVERAGE(AK20:AK32)</f>
        <v>4</v>
      </c>
      <c r="AL33" s="164">
        <f t="shared" ref="AL33" si="37">AVERAGE(AL20:AL32)</f>
        <v>5.2</v>
      </c>
      <c r="AM33" s="164">
        <f t="shared" ref="AM33" si="38">AVERAGE(AM20:AM32)</f>
        <v>5.4</v>
      </c>
      <c r="AN33" s="164">
        <f t="shared" ref="AN33" si="39">AVERAGE(AN20:AN32)</f>
        <v>5</v>
      </c>
      <c r="AO33" s="164">
        <f t="shared" ref="AO33" si="40">AVERAGE(AO20:AO32)</f>
        <v>5.6</v>
      </c>
      <c r="AP33" s="164">
        <f t="shared" ref="AP33" si="41">AVERAGE(AP20:AP32)</f>
        <v>4.5999999999999996</v>
      </c>
      <c r="AQ33" s="164">
        <f t="shared" ref="AQ33" si="42">AVERAGE(AQ20:AQ32)</f>
        <v>3.3333333333333335</v>
      </c>
      <c r="AR33" s="164">
        <f t="shared" ref="AR33" si="43">AVERAGE(AR20:AR32)</f>
        <v>4.5999999999999996</v>
      </c>
      <c r="AS33" s="164">
        <f t="shared" ref="AS33" si="44">AVERAGE(AS20:AS32)</f>
        <v>4.2</v>
      </c>
      <c r="AT33" s="164">
        <f t="shared" ref="AT33" si="45">AVERAGE(AT20:AT32)</f>
        <v>5.625</v>
      </c>
      <c r="AU33" s="164">
        <f t="shared" ref="AU33" si="46">AVERAGE(AU20:AU32)</f>
        <v>5.125</v>
      </c>
      <c r="AV33" s="164">
        <f t="shared" ref="AV33" si="47">AVERAGE(AV20:AV32)</f>
        <v>5.125</v>
      </c>
      <c r="AW33" s="164">
        <f t="shared" ref="AW33" si="48">AVERAGE(AW20:AW32)</f>
        <v>4.625</v>
      </c>
      <c r="AX33" s="164">
        <f t="shared" ref="AX33" si="49">AVERAGE(AX20:AX32)</f>
        <v>5.4285714285714288</v>
      </c>
      <c r="AY33" s="164">
        <f t="shared" ref="AY33" si="50">AVERAGE(AY20:AY32)</f>
        <v>5.2857142857142856</v>
      </c>
      <c r="AZ33" s="164">
        <f t="shared" ref="AZ33" si="51">AVERAGE(AZ20:AZ32)</f>
        <v>5</v>
      </c>
      <c r="BA33" s="164">
        <f t="shared" ref="BA33" si="52">AVERAGE(BA20:BA32)</f>
        <v>4.7142857142857144</v>
      </c>
    </row>
    <row r="34" spans="1:53" ht="15" thickBot="1">
      <c r="A34" s="87" t="s">
        <v>135</v>
      </c>
      <c r="B34" s="88"/>
      <c r="C34" s="88">
        <f>K32</f>
        <v>0.75394914932376111</v>
      </c>
      <c r="L34" s="129">
        <f>STDEV(L20:L32)</f>
        <v>0.83452296039628016</v>
      </c>
      <c r="M34" s="129">
        <f t="shared" ref="M34:S34" si="53">STDEV(M20:M32)</f>
        <v>1.4880476182856899</v>
      </c>
      <c r="N34" s="129">
        <f t="shared" si="53"/>
        <v>1.2817398889233114</v>
      </c>
      <c r="O34" s="129">
        <f t="shared" si="53"/>
        <v>1.4880476182856899</v>
      </c>
      <c r="P34" s="129">
        <f t="shared" si="53"/>
        <v>1.1877349391654208</v>
      </c>
      <c r="Q34" s="129">
        <f t="shared" si="53"/>
        <v>1.7224014243685091</v>
      </c>
      <c r="R34" s="129">
        <f t="shared" si="53"/>
        <v>1.4719601443879753</v>
      </c>
      <c r="S34" s="129">
        <f t="shared" si="53"/>
        <v>1.1649647450214351</v>
      </c>
      <c r="V34" s="129" t="e">
        <f t="shared" ref="V34:AC34" si="54">STDEV(V20:V32)</f>
        <v>#DIV/0!</v>
      </c>
      <c r="W34" s="129" t="e">
        <f t="shared" si="54"/>
        <v>#DIV/0!</v>
      </c>
      <c r="X34" s="129" t="e">
        <f t="shared" si="54"/>
        <v>#DIV/0!</v>
      </c>
      <c r="Y34" s="129" t="e">
        <f t="shared" si="54"/>
        <v>#DIV/0!</v>
      </c>
      <c r="Z34" s="129" t="e">
        <f t="shared" si="54"/>
        <v>#DIV/0!</v>
      </c>
      <c r="AA34" s="129" t="e">
        <f t="shared" si="54"/>
        <v>#DIV/0!</v>
      </c>
      <c r="AB34" s="129" t="e">
        <f t="shared" si="54"/>
        <v>#DIV/0!</v>
      </c>
      <c r="AC34" s="129" t="e">
        <f t="shared" si="54"/>
        <v>#DIV/0!</v>
      </c>
      <c r="AD34" s="129">
        <f t="shared" ref="AD34:AK34" si="55">STDEV(AD20:AD32)</f>
        <v>2</v>
      </c>
      <c r="AE34" s="129">
        <f t="shared" si="55"/>
        <v>1.5275252316519474</v>
      </c>
      <c r="AF34" s="129">
        <f t="shared" si="55"/>
        <v>2</v>
      </c>
      <c r="AG34" s="129">
        <f t="shared" si="55"/>
        <v>1.154700538379251</v>
      </c>
      <c r="AH34" s="129">
        <f t="shared" si="55"/>
        <v>2.8284271247461903</v>
      </c>
      <c r="AI34" s="129">
        <f t="shared" si="55"/>
        <v>3.5355339059327378</v>
      </c>
      <c r="AJ34" s="129">
        <f t="shared" si="55"/>
        <v>0.70710678118654757</v>
      </c>
      <c r="AK34" s="129">
        <f t="shared" si="55"/>
        <v>1.4142135623730951</v>
      </c>
      <c r="AL34" s="164">
        <f t="shared" ref="AL34:BA34" si="56">STDEV(AL20:AL32)</f>
        <v>1.3038404810405309</v>
      </c>
      <c r="AM34" s="164">
        <f t="shared" si="56"/>
        <v>0.8944271909999143</v>
      </c>
      <c r="AN34" s="164">
        <f t="shared" si="56"/>
        <v>0.70710678118654757</v>
      </c>
      <c r="AO34" s="164">
        <f t="shared" si="56"/>
        <v>1.5165750888103091</v>
      </c>
      <c r="AP34" s="164">
        <f t="shared" si="56"/>
        <v>1.5165750888103104</v>
      </c>
      <c r="AQ34" s="164">
        <f t="shared" si="56"/>
        <v>1.5275252316519463</v>
      </c>
      <c r="AR34" s="164">
        <f t="shared" si="56"/>
        <v>0.8944271909999163</v>
      </c>
      <c r="AS34" s="164">
        <f t="shared" si="56"/>
        <v>0.83666002653407512</v>
      </c>
      <c r="AT34" s="164">
        <f t="shared" si="56"/>
        <v>1.0606601717798212</v>
      </c>
      <c r="AU34" s="164">
        <f t="shared" si="56"/>
        <v>1.4577379737113252</v>
      </c>
      <c r="AV34" s="164">
        <f t="shared" si="56"/>
        <v>1.4577379737113252</v>
      </c>
      <c r="AW34" s="164">
        <f t="shared" si="56"/>
        <v>1.407885953173359</v>
      </c>
      <c r="AX34" s="164">
        <f t="shared" si="56"/>
        <v>1.3972762620115442</v>
      </c>
      <c r="AY34" s="164">
        <f t="shared" si="56"/>
        <v>1.6035674514745457</v>
      </c>
      <c r="AZ34" s="164">
        <f t="shared" si="56"/>
        <v>1.6733200530681511</v>
      </c>
      <c r="BA34" s="164">
        <f t="shared" si="56"/>
        <v>1.2535663410560167</v>
      </c>
    </row>
    <row r="35" spans="1:53" ht="15" thickBot="1">
      <c r="A35" s="123" t="s">
        <v>130</v>
      </c>
      <c r="B35" s="124"/>
    </row>
    <row r="36" spans="1:53" ht="15" thickBot="1">
      <c r="A36" s="125" t="s">
        <v>131</v>
      </c>
      <c r="B36" s="126"/>
      <c r="C36" s="126">
        <f>V36</f>
        <v>5.25</v>
      </c>
      <c r="D36" s="126">
        <f t="shared" ref="D36:J37" si="57">W36</f>
        <v>5.5</v>
      </c>
      <c r="E36" s="126">
        <f t="shared" si="57"/>
        <v>5</v>
      </c>
      <c r="F36" s="126">
        <f t="shared" si="57"/>
        <v>4.25</v>
      </c>
      <c r="G36" s="126">
        <f t="shared" si="57"/>
        <v>4.333333333333333</v>
      </c>
      <c r="H36" s="126">
        <f t="shared" si="57"/>
        <v>4</v>
      </c>
      <c r="I36" s="126">
        <f t="shared" si="57"/>
        <v>3.6666666666666665</v>
      </c>
      <c r="J36" s="126">
        <f t="shared" si="57"/>
        <v>4</v>
      </c>
      <c r="T36" s="132" t="s">
        <v>194</v>
      </c>
      <c r="U36" s="132"/>
      <c r="V36" s="132">
        <f>AVERAGE(V20:V32,AD20:AD32)</f>
        <v>5.25</v>
      </c>
      <c r="W36" s="132">
        <f t="shared" ref="W36:AC36" si="58">AVERAGE(W20:W32,AE20:AE32)</f>
        <v>5.5</v>
      </c>
      <c r="X36" s="132">
        <f t="shared" si="58"/>
        <v>5</v>
      </c>
      <c r="Y36" s="132">
        <f t="shared" si="58"/>
        <v>4.25</v>
      </c>
      <c r="Z36" s="132">
        <f t="shared" si="58"/>
        <v>4.333333333333333</v>
      </c>
      <c r="AA36" s="132">
        <f t="shared" si="58"/>
        <v>4</v>
      </c>
      <c r="AB36" s="132">
        <f t="shared" si="58"/>
        <v>3.6666666666666665</v>
      </c>
      <c r="AC36" s="132">
        <f t="shared" si="58"/>
        <v>4</v>
      </c>
    </row>
    <row r="37" spans="1:53" ht="15" thickBot="1">
      <c r="A37" s="125" t="s">
        <v>132</v>
      </c>
      <c r="B37" s="126"/>
      <c r="C37" s="126">
        <f>V37</f>
        <v>1.707825127659933</v>
      </c>
      <c r="D37" s="126">
        <f t="shared" si="57"/>
        <v>1.2909944487358056</v>
      </c>
      <c r="E37" s="126">
        <f t="shared" si="57"/>
        <v>1.6329931618554521</v>
      </c>
      <c r="F37" s="126">
        <f t="shared" si="57"/>
        <v>1.5</v>
      </c>
      <c r="G37" s="126">
        <f t="shared" si="57"/>
        <v>2.3094010767585029</v>
      </c>
      <c r="H37" s="126">
        <f t="shared" si="57"/>
        <v>2.6457513110645907</v>
      </c>
      <c r="I37" s="126">
        <f t="shared" si="57"/>
        <v>0.57735026918962473</v>
      </c>
      <c r="J37" s="126">
        <f t="shared" si="57"/>
        <v>1</v>
      </c>
      <c r="T37" s="132" t="s">
        <v>195</v>
      </c>
      <c r="U37" s="132"/>
      <c r="V37" s="132">
        <f>STDEV(V20:V32,AD20:AD32)</f>
        <v>1.707825127659933</v>
      </c>
      <c r="W37" s="132">
        <f t="shared" ref="W37:AC37" si="59">STDEV(W20:W32,AE20:AE32)</f>
        <v>1.2909944487358056</v>
      </c>
      <c r="X37" s="132">
        <f t="shared" si="59"/>
        <v>1.6329931618554521</v>
      </c>
      <c r="Y37" s="132">
        <f t="shared" si="59"/>
        <v>1.5</v>
      </c>
      <c r="Z37" s="132">
        <f t="shared" si="59"/>
        <v>2.3094010767585029</v>
      </c>
      <c r="AA37" s="132">
        <f t="shared" si="59"/>
        <v>2.6457513110645907</v>
      </c>
      <c r="AB37" s="132">
        <f t="shared" si="59"/>
        <v>0.57735026918962473</v>
      </c>
      <c r="AC37" s="132">
        <f t="shared" si="59"/>
        <v>1</v>
      </c>
    </row>
    <row r="38" spans="1:53">
      <c r="A38" s="125" t="s">
        <v>109</v>
      </c>
      <c r="B38" s="126"/>
      <c r="C38" s="126">
        <f>C36/7</f>
        <v>0.75</v>
      </c>
      <c r="D38" s="126">
        <f t="shared" ref="D38:J38" si="60">D36/7</f>
        <v>0.7857142857142857</v>
      </c>
      <c r="E38" s="126">
        <f t="shared" si="60"/>
        <v>0.7142857142857143</v>
      </c>
      <c r="F38" s="126">
        <f t="shared" si="60"/>
        <v>0.6071428571428571</v>
      </c>
      <c r="G38" s="126">
        <f t="shared" si="60"/>
        <v>0.61904761904761896</v>
      </c>
      <c r="H38" s="126">
        <f t="shared" si="60"/>
        <v>0.5714285714285714</v>
      </c>
      <c r="I38" s="126">
        <f t="shared" si="60"/>
        <v>0.52380952380952384</v>
      </c>
      <c r="J38" s="126">
        <f t="shared" si="60"/>
        <v>0.5714285714285714</v>
      </c>
    </row>
    <row r="39" spans="1:53">
      <c r="A39" s="125" t="s">
        <v>158</v>
      </c>
      <c r="B39" s="126"/>
      <c r="C39" s="126">
        <f>C38*C$2</f>
        <v>9.375E-2</v>
      </c>
      <c r="D39" s="126">
        <f>D38*D$2</f>
        <v>3.2738095238095233E-2</v>
      </c>
      <c r="E39" s="126">
        <f>E38*E$2</f>
        <v>0.14880952380952384</v>
      </c>
      <c r="F39" s="126">
        <f t="shared" ref="F39:J39" si="61">F38*F$2</f>
        <v>0.10119047619047618</v>
      </c>
      <c r="G39" s="126">
        <f t="shared" si="61"/>
        <v>0.12896825396825398</v>
      </c>
      <c r="H39" s="126">
        <f t="shared" si="61"/>
        <v>4.7619047619047616E-2</v>
      </c>
      <c r="I39" s="126">
        <f t="shared" si="61"/>
        <v>8.7301587301587297E-2</v>
      </c>
      <c r="J39" s="126">
        <f t="shared" si="61"/>
        <v>4.7619047619047616E-2</v>
      </c>
      <c r="K39" s="126">
        <f>SUM(C39:J39)</f>
        <v>0.68799603174603163</v>
      </c>
    </row>
    <row r="40" spans="1:53">
      <c r="A40" s="125" t="s">
        <v>193</v>
      </c>
      <c r="B40" s="126"/>
      <c r="C40" s="126">
        <f>C38*C$3</f>
        <v>8.9593097120271026E-2</v>
      </c>
      <c r="D40" s="126">
        <f t="shared" ref="D40:J40" si="62">D38*D$3</f>
        <v>7.9412895593019825E-2</v>
      </c>
      <c r="E40" s="126">
        <f t="shared" si="62"/>
        <v>0.13655521497136403</v>
      </c>
      <c r="F40" s="126">
        <f t="shared" si="62"/>
        <v>5.752630004570998E-2</v>
      </c>
      <c r="G40" s="126">
        <f t="shared" si="62"/>
        <v>0.10646325723965475</v>
      </c>
      <c r="H40" s="126">
        <f t="shared" si="62"/>
        <v>5.9213519399854787E-2</v>
      </c>
      <c r="I40" s="126">
        <f t="shared" si="62"/>
        <v>6.5753475303164735E-2</v>
      </c>
      <c r="J40" s="126">
        <f t="shared" si="62"/>
        <v>5.2807399639697779E-2</v>
      </c>
      <c r="K40" s="126">
        <f>SUM(C40:J40)</f>
        <v>0.64732515931273693</v>
      </c>
    </row>
    <row r="41" spans="1:53">
      <c r="A41" s="22" t="s">
        <v>110</v>
      </c>
      <c r="B41" s="3"/>
      <c r="C41" s="3">
        <f>K39</f>
        <v>0.68799603174603163</v>
      </c>
    </row>
    <row r="42" spans="1:53">
      <c r="A42" s="87" t="s">
        <v>135</v>
      </c>
      <c r="B42" s="88"/>
      <c r="C42" s="88">
        <f>K40</f>
        <v>0.64732515931273693</v>
      </c>
    </row>
    <row r="43" spans="1:53">
      <c r="A43" s="149" t="s">
        <v>198</v>
      </c>
    </row>
    <row r="44" spans="1:53">
      <c r="A44" s="150" t="s">
        <v>131</v>
      </c>
      <c r="B44" s="151"/>
      <c r="C44" s="151">
        <f>AL33</f>
        <v>5.2</v>
      </c>
      <c r="D44" s="151">
        <f t="shared" ref="D44:J44" si="63">AM33</f>
        <v>5.4</v>
      </c>
      <c r="E44" s="151">
        <f t="shared" si="63"/>
        <v>5</v>
      </c>
      <c r="F44" s="151">
        <f t="shared" si="63"/>
        <v>5.6</v>
      </c>
      <c r="G44" s="151">
        <f t="shared" si="63"/>
        <v>4.5999999999999996</v>
      </c>
      <c r="H44" s="151">
        <f t="shared" si="63"/>
        <v>3.3333333333333335</v>
      </c>
      <c r="I44" s="151">
        <f t="shared" si="63"/>
        <v>4.5999999999999996</v>
      </c>
      <c r="J44" s="151">
        <f t="shared" si="63"/>
        <v>4.2</v>
      </c>
    </row>
    <row r="45" spans="1:53">
      <c r="A45" s="150" t="s">
        <v>132</v>
      </c>
      <c r="B45" s="151"/>
      <c r="C45" s="151">
        <f>AL34</f>
        <v>1.3038404810405309</v>
      </c>
      <c r="D45" s="151">
        <f t="shared" ref="D45:J45" si="64">AM34</f>
        <v>0.8944271909999143</v>
      </c>
      <c r="E45" s="151">
        <f t="shared" si="64"/>
        <v>0.70710678118654757</v>
      </c>
      <c r="F45" s="151">
        <f t="shared" si="64"/>
        <v>1.5165750888103091</v>
      </c>
      <c r="G45" s="151">
        <f t="shared" si="64"/>
        <v>1.5165750888103104</v>
      </c>
      <c r="H45" s="151">
        <f t="shared" si="64"/>
        <v>1.5275252316519463</v>
      </c>
      <c r="I45" s="151">
        <f t="shared" si="64"/>
        <v>0.8944271909999163</v>
      </c>
      <c r="J45" s="151">
        <f t="shared" si="64"/>
        <v>0.83666002653407512</v>
      </c>
    </row>
    <row r="46" spans="1:53">
      <c r="A46" s="150" t="s">
        <v>109</v>
      </c>
      <c r="B46" s="151"/>
      <c r="C46" s="151">
        <f>C44/7</f>
        <v>0.74285714285714288</v>
      </c>
      <c r="D46" s="151">
        <f t="shared" ref="D46:J46" si="65">D44/7</f>
        <v>0.77142857142857146</v>
      </c>
      <c r="E46" s="151">
        <f t="shared" si="65"/>
        <v>0.7142857142857143</v>
      </c>
      <c r="F46" s="151">
        <f t="shared" si="65"/>
        <v>0.79999999999999993</v>
      </c>
      <c r="G46" s="151">
        <f t="shared" si="65"/>
        <v>0.65714285714285714</v>
      </c>
      <c r="H46" s="151">
        <f t="shared" si="65"/>
        <v>0.47619047619047622</v>
      </c>
      <c r="I46" s="151">
        <f t="shared" si="65"/>
        <v>0.65714285714285714</v>
      </c>
      <c r="J46" s="151">
        <f t="shared" si="65"/>
        <v>0.6</v>
      </c>
    </row>
    <row r="47" spans="1:53">
      <c r="A47" s="150" t="s">
        <v>158</v>
      </c>
      <c r="B47" s="151"/>
      <c r="C47" s="151">
        <f t="shared" ref="C47:J47" si="66">C46*D$2</f>
        <v>3.0952380952380953E-2</v>
      </c>
      <c r="D47" s="151">
        <f t="shared" si="66"/>
        <v>0.16071428571428575</v>
      </c>
      <c r="E47" s="151">
        <f t="shared" si="66"/>
        <v>0.11904761904761904</v>
      </c>
      <c r="F47" s="151">
        <f t="shared" si="66"/>
        <v>0.16666666666666669</v>
      </c>
      <c r="G47" s="151">
        <f t="shared" si="66"/>
        <v>5.4761904761904762E-2</v>
      </c>
      <c r="H47" s="151">
        <f t="shared" si="66"/>
        <v>7.9365079365079361E-2</v>
      </c>
      <c r="I47" s="151">
        <f t="shared" si="66"/>
        <v>5.4761904761904762E-2</v>
      </c>
      <c r="J47" s="151">
        <f t="shared" si="66"/>
        <v>0</v>
      </c>
      <c r="K47" s="151">
        <f>SUM(C47:J47)</f>
        <v>0.66626984126984135</v>
      </c>
    </row>
    <row r="48" spans="1:53">
      <c r="A48" s="150" t="s">
        <v>193</v>
      </c>
      <c r="B48" s="151"/>
      <c r="C48" s="151">
        <f t="shared" ref="C48:J48" si="67">C46*D$3</f>
        <v>7.5081283106127827E-2</v>
      </c>
      <c r="D48" s="151">
        <f t="shared" si="67"/>
        <v>0.14747963216907317</v>
      </c>
      <c r="E48" s="151">
        <f t="shared" si="67"/>
        <v>6.7678000053776458E-2</v>
      </c>
      <c r="F48" s="151">
        <f t="shared" si="67"/>
        <v>0.13758328627893845</v>
      </c>
      <c r="G48" s="151">
        <f t="shared" si="67"/>
        <v>6.8095547309833013E-2</v>
      </c>
      <c r="H48" s="151">
        <f t="shared" si="67"/>
        <v>5.9775886639240675E-2</v>
      </c>
      <c r="I48" s="151">
        <f t="shared" si="67"/>
        <v>6.0728509585652443E-2</v>
      </c>
      <c r="J48" s="151">
        <f t="shared" si="67"/>
        <v>0</v>
      </c>
      <c r="K48" s="151">
        <f>SUM(C48:J48)</f>
        <v>0.61642214514264204</v>
      </c>
    </row>
    <row r="49" spans="1:46">
      <c r="A49" s="22" t="s">
        <v>110</v>
      </c>
      <c r="B49" s="3"/>
      <c r="C49" s="3">
        <f>K47</f>
        <v>0.66626984126984135</v>
      </c>
    </row>
    <row r="50" spans="1:46">
      <c r="A50" s="87" t="s">
        <v>135</v>
      </c>
      <c r="B50" s="88"/>
      <c r="C50" s="88">
        <f>K48</f>
        <v>0.61642214514264204</v>
      </c>
    </row>
    <row r="51" spans="1:46">
      <c r="A51" s="149" t="s">
        <v>250</v>
      </c>
    </row>
    <row r="52" spans="1:46">
      <c r="A52" s="150" t="s">
        <v>131</v>
      </c>
      <c r="B52" s="151"/>
      <c r="C52" s="151">
        <f>AT33</f>
        <v>5.625</v>
      </c>
      <c r="D52" s="151">
        <f t="shared" ref="D52:J52" si="68">AU33</f>
        <v>5.125</v>
      </c>
      <c r="E52" s="151">
        <f t="shared" si="68"/>
        <v>5.125</v>
      </c>
      <c r="F52" s="151">
        <f t="shared" si="68"/>
        <v>4.625</v>
      </c>
      <c r="G52" s="151">
        <f t="shared" si="68"/>
        <v>5.4285714285714288</v>
      </c>
      <c r="H52" s="151">
        <f t="shared" si="68"/>
        <v>5.2857142857142856</v>
      </c>
      <c r="I52" s="151">
        <f t="shared" si="68"/>
        <v>5</v>
      </c>
      <c r="J52" s="151">
        <f t="shared" si="68"/>
        <v>4.7142857142857144</v>
      </c>
    </row>
    <row r="53" spans="1:46">
      <c r="A53" s="150" t="s">
        <v>132</v>
      </c>
      <c r="B53" s="151"/>
      <c r="C53" s="151">
        <f>AT34</f>
        <v>1.0606601717798212</v>
      </c>
      <c r="D53" s="151">
        <f t="shared" ref="D53:J53" si="69">AU34</f>
        <v>1.4577379737113252</v>
      </c>
      <c r="E53" s="151">
        <f t="shared" si="69"/>
        <v>1.4577379737113252</v>
      </c>
      <c r="F53" s="151">
        <f t="shared" si="69"/>
        <v>1.407885953173359</v>
      </c>
      <c r="G53" s="151">
        <f t="shared" si="69"/>
        <v>1.3972762620115442</v>
      </c>
      <c r="H53" s="151">
        <f t="shared" si="69"/>
        <v>1.6035674514745457</v>
      </c>
      <c r="I53" s="151">
        <f t="shared" si="69"/>
        <v>1.6733200530681511</v>
      </c>
      <c r="J53" s="151">
        <f t="shared" si="69"/>
        <v>1.2535663410560167</v>
      </c>
    </row>
    <row r="54" spans="1:46">
      <c r="A54" s="150" t="s">
        <v>109</v>
      </c>
      <c r="B54" s="151"/>
      <c r="C54" s="151">
        <f>C52/7</f>
        <v>0.8035714285714286</v>
      </c>
      <c r="D54" s="151">
        <f t="shared" ref="D54:J54" si="70">D52/7</f>
        <v>0.7321428571428571</v>
      </c>
      <c r="E54" s="151">
        <f t="shared" si="70"/>
        <v>0.7321428571428571</v>
      </c>
      <c r="F54" s="151">
        <f t="shared" si="70"/>
        <v>0.6607142857142857</v>
      </c>
      <c r="G54" s="151">
        <f t="shared" si="70"/>
        <v>0.77551020408163274</v>
      </c>
      <c r="H54" s="151">
        <f t="shared" si="70"/>
        <v>0.75510204081632648</v>
      </c>
      <c r="I54" s="151">
        <f t="shared" si="70"/>
        <v>0.7142857142857143</v>
      </c>
      <c r="J54" s="151">
        <f t="shared" si="70"/>
        <v>0.67346938775510201</v>
      </c>
    </row>
    <row r="55" spans="1:46">
      <c r="A55" s="150" t="s">
        <v>158</v>
      </c>
      <c r="B55" s="151"/>
      <c r="C55" s="151">
        <f t="shared" ref="C55:J55" si="71">C54*D$2</f>
        <v>3.3482142857142856E-2</v>
      </c>
      <c r="D55" s="151">
        <f t="shared" si="71"/>
        <v>0.15252976190476192</v>
      </c>
      <c r="E55" s="151">
        <f t="shared" si="71"/>
        <v>0.12202380952380951</v>
      </c>
      <c r="F55" s="151">
        <f t="shared" si="71"/>
        <v>0.13764880952380953</v>
      </c>
      <c r="G55" s="151">
        <f t="shared" si="71"/>
        <v>6.4625850340136057E-2</v>
      </c>
      <c r="H55" s="151">
        <f t="shared" si="71"/>
        <v>0.12585034013605439</v>
      </c>
      <c r="I55" s="151">
        <f t="shared" si="71"/>
        <v>5.9523809523809521E-2</v>
      </c>
      <c r="J55" s="151">
        <f t="shared" si="71"/>
        <v>0</v>
      </c>
      <c r="K55" s="151">
        <f>SUM(C55:J55)</f>
        <v>0.69568452380952372</v>
      </c>
    </row>
    <row r="56" spans="1:46">
      <c r="A56" s="150" t="s">
        <v>193</v>
      </c>
      <c r="B56" s="151"/>
      <c r="C56" s="151">
        <f t="shared" ref="C56:J56" si="72">C54*D$3</f>
        <v>8.1217734129224825E-2</v>
      </c>
      <c r="D56" s="151">
        <f t="shared" si="72"/>
        <v>0.13996909534564814</v>
      </c>
      <c r="E56" s="151">
        <f t="shared" si="72"/>
        <v>6.9369950055120852E-2</v>
      </c>
      <c r="F56" s="151">
        <f t="shared" si="72"/>
        <v>0.11362905340001613</v>
      </c>
      <c r="G56" s="151">
        <f t="shared" si="72"/>
        <v>8.0361204899802946E-2</v>
      </c>
      <c r="H56" s="151">
        <f t="shared" si="72"/>
        <v>9.4787477385081628E-2</v>
      </c>
      <c r="I56" s="151">
        <f t="shared" si="72"/>
        <v>6.6009249549622229E-2</v>
      </c>
      <c r="J56" s="151">
        <f t="shared" si="72"/>
        <v>0</v>
      </c>
      <c r="K56" s="151">
        <f>SUM(C56:J56)</f>
        <v>0.64534376476451683</v>
      </c>
    </row>
    <row r="57" spans="1:46">
      <c r="A57" s="22" t="s">
        <v>110</v>
      </c>
      <c r="B57" s="3"/>
      <c r="C57" s="3">
        <f>K55</f>
        <v>0.69568452380952372</v>
      </c>
    </row>
    <row r="60" spans="1:46" ht="50.25" customHeight="1">
      <c r="A60" s="4" t="s">
        <v>111</v>
      </c>
      <c r="B60" s="15" t="s">
        <v>95</v>
      </c>
      <c r="C60">
        <v>13</v>
      </c>
      <c r="D60">
        <v>13</v>
      </c>
      <c r="E60">
        <v>13</v>
      </c>
      <c r="F60">
        <v>13</v>
      </c>
      <c r="G60">
        <v>13</v>
      </c>
      <c r="H60">
        <v>13</v>
      </c>
      <c r="I60">
        <v>13</v>
      </c>
      <c r="J60">
        <v>13</v>
      </c>
      <c r="L60" s="9" t="s">
        <v>97</v>
      </c>
      <c r="T60" s="9" t="s">
        <v>98</v>
      </c>
      <c r="U60" s="10" t="s">
        <v>99</v>
      </c>
      <c r="V60" s="9" t="s">
        <v>100</v>
      </c>
      <c r="AD60" s="9" t="s">
        <v>101</v>
      </c>
      <c r="AL60" t="s">
        <v>112</v>
      </c>
      <c r="AT60" t="s">
        <v>197</v>
      </c>
    </row>
    <row r="61" spans="1:46">
      <c r="A61" s="4"/>
      <c r="C61" s="23">
        <v>7</v>
      </c>
      <c r="D61" s="24">
        <v>7</v>
      </c>
      <c r="E61" s="24">
        <v>7</v>
      </c>
      <c r="F61" s="24">
        <v>6</v>
      </c>
      <c r="G61" s="24">
        <v>6</v>
      </c>
      <c r="H61" s="24">
        <v>7</v>
      </c>
      <c r="I61" s="24">
        <v>6</v>
      </c>
      <c r="J61" s="25">
        <v>6</v>
      </c>
      <c r="L61" s="19">
        <v>0</v>
      </c>
      <c r="T61" s="19"/>
      <c r="U61" s="19"/>
      <c r="V61" s="19">
        <v>0</v>
      </c>
      <c r="AD61" s="19">
        <v>0</v>
      </c>
      <c r="AL61" s="19">
        <v>1</v>
      </c>
      <c r="AT61">
        <v>0</v>
      </c>
    </row>
    <row r="62" spans="1:46">
      <c r="A62" s="4"/>
      <c r="C62" s="16">
        <v>6</v>
      </c>
      <c r="D62" s="17">
        <v>7</v>
      </c>
      <c r="E62" s="17">
        <v>6</v>
      </c>
      <c r="F62" s="17">
        <v>6</v>
      </c>
      <c r="G62" s="17">
        <v>6</v>
      </c>
      <c r="H62" s="17">
        <v>6</v>
      </c>
      <c r="I62" s="17">
        <v>4</v>
      </c>
      <c r="J62" s="18">
        <v>6</v>
      </c>
      <c r="L62" s="19">
        <v>1</v>
      </c>
      <c r="T62" s="19" t="s">
        <v>104</v>
      </c>
      <c r="U62" s="19"/>
      <c r="V62" s="19">
        <v>0</v>
      </c>
      <c r="AD62" s="19">
        <v>0</v>
      </c>
      <c r="AL62" s="19">
        <v>1</v>
      </c>
      <c r="AT62">
        <v>0</v>
      </c>
    </row>
    <row r="63" spans="1:46">
      <c r="A63" s="4"/>
      <c r="C63" s="16">
        <v>6</v>
      </c>
      <c r="D63" s="17">
        <v>6</v>
      </c>
      <c r="E63" s="17">
        <v>6</v>
      </c>
      <c r="F63" s="17">
        <v>6</v>
      </c>
      <c r="G63" s="17">
        <v>6</v>
      </c>
      <c r="H63" s="17">
        <v>6</v>
      </c>
      <c r="I63" s="17">
        <v>6</v>
      </c>
      <c r="J63" s="18" t="s">
        <v>105</v>
      </c>
      <c r="L63" s="19">
        <v>0</v>
      </c>
      <c r="T63" s="19"/>
      <c r="U63" s="19"/>
      <c r="V63" s="19">
        <v>0</v>
      </c>
      <c r="AD63" s="19">
        <v>1</v>
      </c>
      <c r="AL63" s="19">
        <v>1</v>
      </c>
      <c r="AT63">
        <v>0</v>
      </c>
    </row>
    <row r="64" spans="1:46">
      <c r="A64" s="4"/>
      <c r="C64" s="16">
        <v>5</v>
      </c>
      <c r="D64" s="17">
        <v>6</v>
      </c>
      <c r="E64" s="17">
        <v>6</v>
      </c>
      <c r="F64" s="17">
        <v>5</v>
      </c>
      <c r="G64" s="17">
        <v>6</v>
      </c>
      <c r="H64" s="17">
        <v>5</v>
      </c>
      <c r="I64" s="17">
        <v>5</v>
      </c>
      <c r="J64" s="18">
        <v>6</v>
      </c>
      <c r="L64" s="19">
        <v>0</v>
      </c>
      <c r="T64" s="19"/>
      <c r="U64" s="19" t="s">
        <v>104</v>
      </c>
      <c r="V64" s="19">
        <v>0</v>
      </c>
      <c r="AD64" s="19">
        <v>0</v>
      </c>
      <c r="AL64" s="19">
        <v>1</v>
      </c>
      <c r="AT64">
        <v>0</v>
      </c>
    </row>
    <row r="65" spans="1:53">
      <c r="A65" s="4"/>
      <c r="C65" s="16">
        <v>6</v>
      </c>
      <c r="D65" s="17">
        <v>7</v>
      </c>
      <c r="E65" s="17">
        <v>6</v>
      </c>
      <c r="F65" s="17">
        <v>7</v>
      </c>
      <c r="G65" s="17">
        <v>6</v>
      </c>
      <c r="H65" s="17">
        <v>6</v>
      </c>
      <c r="I65" s="17">
        <v>6</v>
      </c>
      <c r="J65" s="18">
        <v>5</v>
      </c>
      <c r="L65" s="19">
        <v>0</v>
      </c>
      <c r="T65" s="19"/>
      <c r="U65" s="19"/>
      <c r="V65" s="19">
        <v>0</v>
      </c>
      <c r="AD65" s="19">
        <v>0</v>
      </c>
      <c r="AL65" s="19">
        <v>1</v>
      </c>
      <c r="AT65">
        <v>0</v>
      </c>
    </row>
    <row r="66" spans="1:53">
      <c r="A66" s="4"/>
      <c r="C66" s="16">
        <v>6</v>
      </c>
      <c r="D66" s="17">
        <v>6</v>
      </c>
      <c r="E66" s="17">
        <v>5</v>
      </c>
      <c r="F66" s="17">
        <v>5</v>
      </c>
      <c r="G66" s="17">
        <v>5</v>
      </c>
      <c r="H66" s="17">
        <v>4</v>
      </c>
      <c r="I66" s="17">
        <v>5</v>
      </c>
      <c r="J66" s="18">
        <v>7</v>
      </c>
      <c r="L66" s="19">
        <v>1</v>
      </c>
      <c r="T66" s="19"/>
      <c r="U66" s="19"/>
      <c r="V66" s="19">
        <v>0</v>
      </c>
      <c r="AD66" s="19">
        <v>0</v>
      </c>
      <c r="AL66" s="19">
        <v>1</v>
      </c>
      <c r="AT66">
        <v>0</v>
      </c>
    </row>
    <row r="67" spans="1:53">
      <c r="A67" s="4"/>
      <c r="C67" s="16">
        <v>7</v>
      </c>
      <c r="D67" s="17">
        <v>6</v>
      </c>
      <c r="E67" s="17">
        <v>6</v>
      </c>
      <c r="F67" s="17">
        <v>5</v>
      </c>
      <c r="G67" s="17">
        <v>4</v>
      </c>
      <c r="H67" s="17" t="s">
        <v>106</v>
      </c>
      <c r="I67" s="17" t="s">
        <v>105</v>
      </c>
      <c r="J67" s="18">
        <v>7</v>
      </c>
      <c r="L67" s="19">
        <v>1</v>
      </c>
      <c r="T67" s="19" t="s">
        <v>104</v>
      </c>
      <c r="U67" s="19" t="s">
        <v>104</v>
      </c>
      <c r="V67" s="19">
        <v>0</v>
      </c>
      <c r="AD67" s="19">
        <v>0</v>
      </c>
      <c r="AF67" t="s">
        <v>62</v>
      </c>
      <c r="AL67" s="19">
        <v>0</v>
      </c>
      <c r="AT67">
        <v>1</v>
      </c>
    </row>
    <row r="68" spans="1:53">
      <c r="A68" s="4"/>
      <c r="C68" s="16">
        <v>7</v>
      </c>
      <c r="D68" s="17">
        <v>7</v>
      </c>
      <c r="E68" s="17">
        <v>6</v>
      </c>
      <c r="F68" s="17">
        <v>6</v>
      </c>
      <c r="G68" s="17">
        <v>6</v>
      </c>
      <c r="H68" s="17">
        <v>5</v>
      </c>
      <c r="I68" s="17">
        <v>5</v>
      </c>
      <c r="J68" s="18">
        <v>3</v>
      </c>
      <c r="L68" s="19">
        <v>1</v>
      </c>
      <c r="T68" s="19"/>
      <c r="U68" s="19"/>
      <c r="V68" s="19">
        <v>0</v>
      </c>
      <c r="AD68" s="19">
        <v>0</v>
      </c>
      <c r="AL68" s="19">
        <v>0</v>
      </c>
      <c r="AT68">
        <v>1</v>
      </c>
    </row>
    <row r="69" spans="1:53">
      <c r="A69" s="4"/>
      <c r="C69" s="16">
        <v>6</v>
      </c>
      <c r="D69" s="17">
        <v>6</v>
      </c>
      <c r="E69" s="17">
        <v>6</v>
      </c>
      <c r="F69" s="17">
        <v>6</v>
      </c>
      <c r="G69" s="17">
        <v>6</v>
      </c>
      <c r="H69" s="17">
        <v>6</v>
      </c>
      <c r="I69" s="17" t="s">
        <v>106</v>
      </c>
      <c r="J69" s="18">
        <v>6</v>
      </c>
      <c r="L69" s="19">
        <v>1</v>
      </c>
      <c r="T69" s="19" t="s">
        <v>104</v>
      </c>
      <c r="U69" s="19"/>
      <c r="V69" s="19">
        <v>0</v>
      </c>
      <c r="AD69" s="19">
        <v>0</v>
      </c>
      <c r="AL69" s="19">
        <v>0</v>
      </c>
      <c r="AT69">
        <v>1</v>
      </c>
    </row>
    <row r="70" spans="1:53">
      <c r="A70" s="4"/>
      <c r="C70" s="16">
        <v>6</v>
      </c>
      <c r="D70" s="17">
        <v>6</v>
      </c>
      <c r="E70" s="17">
        <v>7</v>
      </c>
      <c r="F70" s="17">
        <v>7</v>
      </c>
      <c r="G70" s="17">
        <v>6</v>
      </c>
      <c r="H70" s="17" t="s">
        <v>106</v>
      </c>
      <c r="I70" s="17">
        <v>6</v>
      </c>
      <c r="J70" s="18">
        <v>7</v>
      </c>
      <c r="L70" s="19">
        <v>1</v>
      </c>
      <c r="T70" s="19" t="s">
        <v>104</v>
      </c>
      <c r="U70" s="19" t="s">
        <v>104</v>
      </c>
      <c r="V70" s="19">
        <v>0</v>
      </c>
      <c r="AD70" s="19">
        <v>0</v>
      </c>
      <c r="AL70" s="19">
        <v>0</v>
      </c>
      <c r="AT70">
        <v>1</v>
      </c>
    </row>
    <row r="71" spans="1:53">
      <c r="A71" s="4"/>
      <c r="C71" s="16">
        <v>3</v>
      </c>
      <c r="D71" s="17">
        <v>5</v>
      </c>
      <c r="E71" s="17">
        <v>6</v>
      </c>
      <c r="F71" s="17">
        <v>5</v>
      </c>
      <c r="G71" s="17">
        <v>3</v>
      </c>
      <c r="H71" s="17">
        <v>2</v>
      </c>
      <c r="I71" s="17">
        <v>3</v>
      </c>
      <c r="J71" s="18">
        <v>5</v>
      </c>
      <c r="L71" s="19">
        <v>0</v>
      </c>
      <c r="T71" s="19"/>
      <c r="U71" s="19"/>
      <c r="V71" s="19">
        <v>0</v>
      </c>
      <c r="AD71" s="19">
        <v>1</v>
      </c>
      <c r="AL71" s="19">
        <v>0</v>
      </c>
      <c r="AT71">
        <v>1</v>
      </c>
    </row>
    <row r="72" spans="1:53">
      <c r="A72" s="4"/>
      <c r="C72" s="16">
        <v>7</v>
      </c>
      <c r="D72" s="17">
        <v>7</v>
      </c>
      <c r="E72" s="17">
        <v>6</v>
      </c>
      <c r="F72" s="17">
        <v>6</v>
      </c>
      <c r="G72" s="17">
        <v>7</v>
      </c>
      <c r="H72" s="17">
        <v>6</v>
      </c>
      <c r="I72" s="17">
        <v>7</v>
      </c>
      <c r="J72" s="18">
        <v>6</v>
      </c>
      <c r="L72" s="19">
        <v>0</v>
      </c>
      <c r="T72" s="19"/>
      <c r="U72" s="19"/>
      <c r="V72" s="19">
        <v>1</v>
      </c>
      <c r="AD72" s="19">
        <v>0</v>
      </c>
      <c r="AL72" s="19">
        <v>0</v>
      </c>
      <c r="AT72">
        <v>1</v>
      </c>
    </row>
    <row r="73" spans="1:53" ht="15" thickBot="1">
      <c r="A73" s="4"/>
      <c r="C73" s="16">
        <v>6</v>
      </c>
      <c r="D73" s="17">
        <v>7</v>
      </c>
      <c r="E73" s="17">
        <v>6</v>
      </c>
      <c r="F73" s="17">
        <v>3</v>
      </c>
      <c r="G73" s="17">
        <v>6</v>
      </c>
      <c r="H73" s="17">
        <v>5</v>
      </c>
      <c r="I73" s="17" t="s">
        <v>105</v>
      </c>
      <c r="J73" s="18">
        <v>7</v>
      </c>
      <c r="L73" s="19">
        <v>0</v>
      </c>
      <c r="T73" s="19"/>
      <c r="U73" s="19"/>
      <c r="V73" s="19">
        <v>0</v>
      </c>
      <c r="AD73" s="19">
        <v>0</v>
      </c>
      <c r="AL73" s="19">
        <v>0</v>
      </c>
      <c r="AT73">
        <v>1</v>
      </c>
    </row>
    <row r="74" spans="1:53" ht="16" thickTop="1" thickBot="1">
      <c r="A74" s="71" t="s">
        <v>108</v>
      </c>
      <c r="C74" s="69">
        <f>AVERAGE(C61:C73)</f>
        <v>6</v>
      </c>
      <c r="D74" s="69">
        <f>AVERAGE(D61:D73)</f>
        <v>6.384615384615385</v>
      </c>
      <c r="E74" s="69">
        <f t="shared" ref="E74:J74" si="73">AVERAGE(E61:E73)</f>
        <v>6.0769230769230766</v>
      </c>
      <c r="F74" s="69">
        <f t="shared" si="73"/>
        <v>5.615384615384615</v>
      </c>
      <c r="G74" s="69">
        <f t="shared" si="73"/>
        <v>5.615384615384615</v>
      </c>
      <c r="H74" s="69">
        <f t="shared" si="73"/>
        <v>5.2727272727272725</v>
      </c>
      <c r="I74" s="69">
        <f t="shared" si="73"/>
        <v>5.3</v>
      </c>
      <c r="J74" s="69">
        <f t="shared" si="73"/>
        <v>5.916666666666667</v>
      </c>
      <c r="L74" s="107" t="b">
        <f>IF(AND($L61,C61)=TRUE,C61)</f>
        <v>0</v>
      </c>
      <c r="M74" s="108" t="b">
        <f t="shared" ref="M74:M86" si="74">IF(AND($L61,D61)=TRUE,D61)</f>
        <v>0</v>
      </c>
      <c r="N74" s="108" t="b">
        <f t="shared" ref="N74:N86" si="75">IF(AND($L61,E61)=TRUE,E61)</f>
        <v>0</v>
      </c>
      <c r="O74" s="108" t="b">
        <f t="shared" ref="O74:O86" si="76">IF(AND($L61,F61)=TRUE,F61)</f>
        <v>0</v>
      </c>
      <c r="P74" s="108" t="b">
        <f t="shared" ref="P74:P86" si="77">IF(AND($L61,G61)=TRUE,G61)</f>
        <v>0</v>
      </c>
      <c r="Q74" s="108" t="b">
        <f t="shared" ref="Q74:Q86" si="78">IF(AND($L61,H61)=TRUE,H61)</f>
        <v>0</v>
      </c>
      <c r="R74" s="108" t="b">
        <f t="shared" ref="R74:R86" si="79">IF(AND($L61,I61)=TRUE,I61)</f>
        <v>0</v>
      </c>
      <c r="S74" s="109" t="b">
        <f t="shared" ref="S74:S86" si="80">IF(AND($L61,J61)=TRUE,J61)</f>
        <v>0</v>
      </c>
      <c r="V74" s="107" t="b">
        <f>IF(AND($V61,C61)=TRUE,C61)</f>
        <v>0</v>
      </c>
      <c r="W74" s="108" t="b">
        <f t="shared" ref="W74:W86" si="81">IF(AND($V61,D61)=TRUE,D61)</f>
        <v>0</v>
      </c>
      <c r="X74" s="108" t="b">
        <f t="shared" ref="X74:X86" si="82">IF(AND($V61,E61)=TRUE,E61)</f>
        <v>0</v>
      </c>
      <c r="Y74" s="108" t="b">
        <f t="shared" ref="Y74:Y86" si="83">IF(AND($V61,F61)=TRUE,F61)</f>
        <v>0</v>
      </c>
      <c r="Z74" s="108" t="b">
        <f t="shared" ref="Z74:Z86" si="84">IF(AND($V61,G61)=TRUE,G61)</f>
        <v>0</v>
      </c>
      <c r="AA74" s="108" t="b">
        <f t="shared" ref="AA74:AA86" si="85">IF(AND($V61,H61)=TRUE,H61)</f>
        <v>0</v>
      </c>
      <c r="AB74" s="108" t="b">
        <f t="shared" ref="AB74:AB86" si="86">IF(AND($V61,I61)=TRUE,I61)</f>
        <v>0</v>
      </c>
      <c r="AC74" s="109" t="b">
        <f t="shared" ref="AC74:AC86" si="87">IF(AND($V61,J61)=TRUE,J61)</f>
        <v>0</v>
      </c>
      <c r="AD74" s="109" t="b">
        <f>IF(AND($AD61,C61)=TRUE,C61)</f>
        <v>0</v>
      </c>
      <c r="AE74" s="109" t="b">
        <f t="shared" ref="AE74:AE86" si="88">IF(AND($AD61,D61)=TRUE,D61)</f>
        <v>0</v>
      </c>
      <c r="AF74" s="109" t="b">
        <f t="shared" ref="AF74:AF86" si="89">IF(AND($AD61,E61)=TRUE,E61)</f>
        <v>0</v>
      </c>
      <c r="AG74" s="109" t="b">
        <f t="shared" ref="AG74:AG86" si="90">IF(AND($AD61,F61)=TRUE,F61)</f>
        <v>0</v>
      </c>
      <c r="AH74" s="109" t="b">
        <f t="shared" ref="AH74:AH86" si="91">IF(AND($AD61,G61)=TRUE,G61)</f>
        <v>0</v>
      </c>
      <c r="AI74" s="109" t="b">
        <f t="shared" ref="AI74:AI86" si="92">IF(AND($AD61,H61)=TRUE,H61)</f>
        <v>0</v>
      </c>
      <c r="AJ74" s="109" t="b">
        <f t="shared" ref="AJ74:AJ86" si="93">IF(AND($AD61,I61)=TRUE,I61)</f>
        <v>0</v>
      </c>
      <c r="AK74" s="109" t="b">
        <f t="shared" ref="AK74:AK86" si="94">IF(AND($AD61,J61)=TRUE,J61)</f>
        <v>0</v>
      </c>
      <c r="AL74" s="156">
        <f>IF(AND($AL61,C61)=TRUE,C61)</f>
        <v>7</v>
      </c>
      <c r="AM74" s="157">
        <f t="shared" ref="AM74:AM86" si="95">IF(AND($AL61,D61)=TRUE,D61)</f>
        <v>7</v>
      </c>
      <c r="AN74" s="157">
        <f t="shared" ref="AN74:AN86" si="96">IF(AND($AL61,E61)=TRUE,E61)</f>
        <v>7</v>
      </c>
      <c r="AO74" s="157">
        <f t="shared" ref="AO74:AO86" si="97">IF(AND($AL61,F61)=TRUE,F61)</f>
        <v>6</v>
      </c>
      <c r="AP74" s="157">
        <f t="shared" ref="AP74:AP86" si="98">IF(AND($AL61,G61)=TRUE,G61)</f>
        <v>6</v>
      </c>
      <c r="AQ74" s="157">
        <f t="shared" ref="AQ74:AQ86" si="99">IF(AND($AL61,H61)=TRUE,H61)</f>
        <v>7</v>
      </c>
      <c r="AR74" s="157">
        <f t="shared" ref="AR74:AR86" si="100">IF(AND($AL61,I61)=TRUE,I61)</f>
        <v>6</v>
      </c>
      <c r="AS74" s="154">
        <f t="shared" ref="AS74:AS86" si="101">IF(AND($AL61,J61)=TRUE,J61)</f>
        <v>6</v>
      </c>
      <c r="AT74" s="155" t="b">
        <f>IF(AND($AT61,C61)=TRUE,C61)</f>
        <v>0</v>
      </c>
      <c r="AU74" s="157" t="b">
        <f t="shared" ref="AU74:AU86" si="102">IF(AND($AT61,D61)=TRUE,D61)</f>
        <v>0</v>
      </c>
      <c r="AV74" s="157" t="b">
        <f t="shared" ref="AV74:AV86" si="103">IF(AND($AT61,E61)=TRUE,E61)</f>
        <v>0</v>
      </c>
      <c r="AW74" s="157" t="b">
        <f t="shared" ref="AW74:AW86" si="104">IF(AND($AT61,F61)=TRUE,F61)</f>
        <v>0</v>
      </c>
      <c r="AX74" s="157" t="b">
        <f t="shared" ref="AX74:AX86" si="105">IF(AND($AT61,G61)=TRUE,G61)</f>
        <v>0</v>
      </c>
      <c r="AY74" s="157" t="b">
        <f t="shared" ref="AY74:AY86" si="106">IF(AND($AT61,H61)=TRUE,H61)</f>
        <v>0</v>
      </c>
      <c r="AZ74" s="157" t="b">
        <f t="shared" ref="AZ74:AZ86" si="107">IF(AND($AT61,I61)=TRUE,I61)</f>
        <v>0</v>
      </c>
      <c r="BA74" s="154" t="b">
        <f t="shared" ref="BA74:BA86" si="108">IF(AND($AT61,J61)=TRUE,J61)</f>
        <v>0</v>
      </c>
    </row>
    <row r="75" spans="1:53" ht="16" thickTop="1" thickBot="1">
      <c r="A75" s="71" t="s">
        <v>136</v>
      </c>
      <c r="C75" s="70">
        <f>STDEV(C61:C73)</f>
        <v>1.0801234497346435</v>
      </c>
      <c r="D75" s="70">
        <f t="shared" ref="D75:J75" si="109">STDEV(D61:D73)</f>
        <v>0.65044363558799201</v>
      </c>
      <c r="E75" s="70">
        <f t="shared" si="109"/>
        <v>0.49354811679282307</v>
      </c>
      <c r="F75" s="70">
        <f t="shared" si="109"/>
        <v>1.0439078454267845</v>
      </c>
      <c r="G75" s="70">
        <f t="shared" si="109"/>
        <v>1.0439078454267845</v>
      </c>
      <c r="H75" s="70">
        <f t="shared" si="109"/>
        <v>1.3483997249264843</v>
      </c>
      <c r="I75" s="70">
        <f t="shared" si="109"/>
        <v>1.1595018087284068</v>
      </c>
      <c r="J75" s="70">
        <f t="shared" si="109"/>
        <v>1.1645001528813157</v>
      </c>
      <c r="L75" s="110">
        <f t="shared" ref="L75:L86" si="110">IF(AND($L62,C62)=TRUE,C62)</f>
        <v>6</v>
      </c>
      <c r="M75" s="106">
        <f t="shared" si="74"/>
        <v>7</v>
      </c>
      <c r="N75" s="106">
        <f t="shared" si="75"/>
        <v>6</v>
      </c>
      <c r="O75" s="106">
        <f t="shared" si="76"/>
        <v>6</v>
      </c>
      <c r="P75" s="106">
        <f t="shared" si="77"/>
        <v>6</v>
      </c>
      <c r="Q75" s="106">
        <f t="shared" si="78"/>
        <v>6</v>
      </c>
      <c r="R75" s="106">
        <f t="shared" si="79"/>
        <v>4</v>
      </c>
      <c r="S75" s="111">
        <f t="shared" si="80"/>
        <v>6</v>
      </c>
      <c r="V75" s="110" t="b">
        <f t="shared" ref="V75:V86" si="111">IF(AND($V62,C62)=TRUE,C62)</f>
        <v>0</v>
      </c>
      <c r="W75" s="106" t="b">
        <f t="shared" si="81"/>
        <v>0</v>
      </c>
      <c r="X75" s="106" t="b">
        <f t="shared" si="82"/>
        <v>0</v>
      </c>
      <c r="Y75" s="106" t="b">
        <f t="shared" si="83"/>
        <v>0</v>
      </c>
      <c r="Z75" s="106" t="b">
        <f t="shared" si="84"/>
        <v>0</v>
      </c>
      <c r="AA75" s="106" t="b">
        <f t="shared" si="85"/>
        <v>0</v>
      </c>
      <c r="AB75" s="106" t="b">
        <f t="shared" si="86"/>
        <v>0</v>
      </c>
      <c r="AC75" s="111" t="b">
        <f t="shared" si="87"/>
        <v>0</v>
      </c>
      <c r="AD75" s="109" t="b">
        <f t="shared" ref="AD75:AD86" si="112">IF(AND($AD62,C62)=TRUE,C62)</f>
        <v>0</v>
      </c>
      <c r="AE75" s="109" t="b">
        <f t="shared" si="88"/>
        <v>0</v>
      </c>
      <c r="AF75" s="109" t="b">
        <f t="shared" si="89"/>
        <v>0</v>
      </c>
      <c r="AG75" s="109" t="b">
        <f t="shared" si="90"/>
        <v>0</v>
      </c>
      <c r="AH75" s="109" t="b">
        <f t="shared" si="91"/>
        <v>0</v>
      </c>
      <c r="AI75" s="109" t="b">
        <f t="shared" si="92"/>
        <v>0</v>
      </c>
      <c r="AJ75" s="109" t="b">
        <f t="shared" si="93"/>
        <v>0</v>
      </c>
      <c r="AK75" s="109" t="b">
        <f t="shared" si="94"/>
        <v>0</v>
      </c>
      <c r="AL75" s="158">
        <f t="shared" ref="AL75:AL86" si="113">IF(AND($AL62,C62)=TRUE,C62)</f>
        <v>6</v>
      </c>
      <c r="AM75" s="155">
        <f t="shared" si="95"/>
        <v>7</v>
      </c>
      <c r="AN75" s="155">
        <f t="shared" si="96"/>
        <v>6</v>
      </c>
      <c r="AO75" s="155">
        <f t="shared" si="97"/>
        <v>6</v>
      </c>
      <c r="AP75" s="155">
        <f t="shared" si="98"/>
        <v>6</v>
      </c>
      <c r="AQ75" s="155">
        <f t="shared" si="99"/>
        <v>6</v>
      </c>
      <c r="AR75" s="155">
        <f t="shared" si="100"/>
        <v>4</v>
      </c>
      <c r="AS75" s="159">
        <f t="shared" si="101"/>
        <v>6</v>
      </c>
      <c r="AT75" s="155" t="b">
        <f t="shared" ref="AT75:AT86" si="114">IF(AND($AT62,C62)=TRUE,C62)</f>
        <v>0</v>
      </c>
      <c r="AU75" s="155" t="b">
        <f t="shared" si="102"/>
        <v>0</v>
      </c>
      <c r="AV75" s="155" t="b">
        <f t="shared" si="103"/>
        <v>0</v>
      </c>
      <c r="AW75" s="155" t="b">
        <f t="shared" si="104"/>
        <v>0</v>
      </c>
      <c r="AX75" s="155" t="b">
        <f t="shared" si="105"/>
        <v>0</v>
      </c>
      <c r="AY75" s="155" t="b">
        <f t="shared" si="106"/>
        <v>0</v>
      </c>
      <c r="AZ75" s="155" t="b">
        <f t="shared" si="107"/>
        <v>0</v>
      </c>
      <c r="BA75" s="159" t="b">
        <f t="shared" si="108"/>
        <v>0</v>
      </c>
    </row>
    <row r="76" spans="1:53" ht="15" thickBot="1">
      <c r="A76" s="71" t="s">
        <v>109</v>
      </c>
      <c r="C76" s="70">
        <f t="shared" ref="C76:J76" si="115">C74/7</f>
        <v>0.8571428571428571</v>
      </c>
      <c r="D76" s="70">
        <f t="shared" si="115"/>
        <v>0.91208791208791218</v>
      </c>
      <c r="E76" s="70">
        <f t="shared" si="115"/>
        <v>0.86813186813186805</v>
      </c>
      <c r="F76" s="70">
        <f t="shared" si="115"/>
        <v>0.80219780219780212</v>
      </c>
      <c r="G76" s="70">
        <f t="shared" si="115"/>
        <v>0.80219780219780212</v>
      </c>
      <c r="H76" s="70">
        <f t="shared" si="115"/>
        <v>0.75324675324675316</v>
      </c>
      <c r="I76" s="70">
        <f t="shared" si="115"/>
        <v>0.75714285714285712</v>
      </c>
      <c r="J76" s="70">
        <f t="shared" si="115"/>
        <v>0.84523809523809523</v>
      </c>
      <c r="K76">
        <f>SUM(C76:J76)</f>
        <v>6.5973859473859466</v>
      </c>
      <c r="L76" s="110" t="b">
        <f t="shared" si="110"/>
        <v>0</v>
      </c>
      <c r="M76" s="106" t="b">
        <f t="shared" si="74"/>
        <v>0</v>
      </c>
      <c r="N76" s="106" t="b">
        <f t="shared" si="75"/>
        <v>0</v>
      </c>
      <c r="O76" s="106" t="b">
        <f t="shared" si="76"/>
        <v>0</v>
      </c>
      <c r="P76" s="106" t="b">
        <f t="shared" si="77"/>
        <v>0</v>
      </c>
      <c r="Q76" s="106" t="b">
        <f t="shared" si="78"/>
        <v>0</v>
      </c>
      <c r="R76" s="106" t="b">
        <f t="shared" si="79"/>
        <v>0</v>
      </c>
      <c r="S76" s="111" t="b">
        <f t="shared" si="80"/>
        <v>0</v>
      </c>
      <c r="V76" s="110" t="b">
        <f t="shared" si="111"/>
        <v>0</v>
      </c>
      <c r="W76" s="106" t="b">
        <f t="shared" si="81"/>
        <v>0</v>
      </c>
      <c r="X76" s="106" t="b">
        <f t="shared" si="82"/>
        <v>0</v>
      </c>
      <c r="Y76" s="106" t="b">
        <f t="shared" si="83"/>
        <v>0</v>
      </c>
      <c r="Z76" s="106" t="b">
        <f t="shared" si="84"/>
        <v>0</v>
      </c>
      <c r="AA76" s="106" t="b">
        <f t="shared" si="85"/>
        <v>0</v>
      </c>
      <c r="AB76" s="106" t="b">
        <f t="shared" si="86"/>
        <v>0</v>
      </c>
      <c r="AC76" s="111" t="b">
        <f t="shared" si="87"/>
        <v>0</v>
      </c>
      <c r="AD76" s="109">
        <f t="shared" si="112"/>
        <v>6</v>
      </c>
      <c r="AE76" s="109">
        <f t="shared" si="88"/>
        <v>6</v>
      </c>
      <c r="AF76" s="109">
        <f t="shared" si="89"/>
        <v>6</v>
      </c>
      <c r="AG76" s="109">
        <f t="shared" si="90"/>
        <v>6</v>
      </c>
      <c r="AH76" s="109">
        <f t="shared" si="91"/>
        <v>6</v>
      </c>
      <c r="AI76" s="109">
        <f t="shared" si="92"/>
        <v>6</v>
      </c>
      <c r="AJ76" s="109">
        <f t="shared" si="93"/>
        <v>6</v>
      </c>
      <c r="AK76" s="109" t="str">
        <f t="shared" si="94"/>
        <v>weiß nicht</v>
      </c>
      <c r="AL76" s="158">
        <f t="shared" si="113"/>
        <v>6</v>
      </c>
      <c r="AM76" s="155">
        <f t="shared" si="95"/>
        <v>6</v>
      </c>
      <c r="AN76" s="155">
        <f t="shared" si="96"/>
        <v>6</v>
      </c>
      <c r="AO76" s="155">
        <f t="shared" si="97"/>
        <v>6</v>
      </c>
      <c r="AP76" s="155">
        <f t="shared" si="98"/>
        <v>6</v>
      </c>
      <c r="AQ76" s="155">
        <f t="shared" si="99"/>
        <v>6</v>
      </c>
      <c r="AR76" s="155">
        <f t="shared" si="100"/>
        <v>6</v>
      </c>
      <c r="AS76" s="159" t="str">
        <f t="shared" si="101"/>
        <v>weiß nicht</v>
      </c>
      <c r="AT76" s="155" t="b">
        <f t="shared" si="114"/>
        <v>0</v>
      </c>
      <c r="AU76" s="155" t="b">
        <f t="shared" si="102"/>
        <v>0</v>
      </c>
      <c r="AV76" s="155" t="b">
        <f t="shared" si="103"/>
        <v>0</v>
      </c>
      <c r="AW76" s="155" t="b">
        <f t="shared" si="104"/>
        <v>0</v>
      </c>
      <c r="AX76" s="155" t="b">
        <f t="shared" si="105"/>
        <v>0</v>
      </c>
      <c r="AY76" s="155" t="b">
        <f t="shared" si="106"/>
        <v>0</v>
      </c>
      <c r="AZ76" s="155" t="b">
        <f t="shared" si="107"/>
        <v>0</v>
      </c>
      <c r="BA76" s="159" t="b">
        <f t="shared" si="108"/>
        <v>0</v>
      </c>
    </row>
    <row r="77" spans="1:53" ht="15" thickBot="1">
      <c r="A77" s="71" t="s">
        <v>157</v>
      </c>
      <c r="C77" s="70">
        <f t="shared" ref="C77:J77" si="116">C76*C2</f>
        <v>0.10714285714285714</v>
      </c>
      <c r="D77" s="70">
        <f t="shared" si="116"/>
        <v>3.8003663003663007E-2</v>
      </c>
      <c r="E77" s="70">
        <f t="shared" si="116"/>
        <v>0.18086080586080588</v>
      </c>
      <c r="F77" s="70">
        <f t="shared" si="116"/>
        <v>0.13369963369963367</v>
      </c>
      <c r="G77" s="70">
        <f t="shared" si="116"/>
        <v>0.16712454212454214</v>
      </c>
      <c r="H77" s="70">
        <f t="shared" si="116"/>
        <v>6.2770562770562754E-2</v>
      </c>
      <c r="I77" s="70">
        <f t="shared" si="116"/>
        <v>0.12619047619047619</v>
      </c>
      <c r="J77" s="70">
        <f t="shared" si="116"/>
        <v>7.0436507936507936E-2</v>
      </c>
      <c r="K77" s="74">
        <f>SUM(C77:J77)</f>
        <v>0.88622904872904873</v>
      </c>
      <c r="L77" s="110" t="b">
        <f t="shared" si="110"/>
        <v>0</v>
      </c>
      <c r="M77" s="106" t="b">
        <f t="shared" si="74"/>
        <v>0</v>
      </c>
      <c r="N77" s="106" t="b">
        <f t="shared" si="75"/>
        <v>0</v>
      </c>
      <c r="O77" s="106" t="b">
        <f t="shared" si="76"/>
        <v>0</v>
      </c>
      <c r="P77" s="106" t="b">
        <f t="shared" si="77"/>
        <v>0</v>
      </c>
      <c r="Q77" s="106" t="b">
        <f t="shared" si="78"/>
        <v>0</v>
      </c>
      <c r="R77" s="106" t="b">
        <f t="shared" si="79"/>
        <v>0</v>
      </c>
      <c r="S77" s="111" t="b">
        <f t="shared" si="80"/>
        <v>0</v>
      </c>
      <c r="V77" s="110" t="b">
        <f t="shared" si="111"/>
        <v>0</v>
      </c>
      <c r="W77" s="106" t="b">
        <f t="shared" si="81"/>
        <v>0</v>
      </c>
      <c r="X77" s="106" t="b">
        <f t="shared" si="82"/>
        <v>0</v>
      </c>
      <c r="Y77" s="106" t="b">
        <f t="shared" si="83"/>
        <v>0</v>
      </c>
      <c r="Z77" s="106" t="b">
        <f t="shared" si="84"/>
        <v>0</v>
      </c>
      <c r="AA77" s="106" t="b">
        <f t="shared" si="85"/>
        <v>0</v>
      </c>
      <c r="AB77" s="106" t="b">
        <f t="shared" si="86"/>
        <v>0</v>
      </c>
      <c r="AC77" s="111" t="b">
        <f t="shared" si="87"/>
        <v>0</v>
      </c>
      <c r="AD77" s="109" t="b">
        <f t="shared" si="112"/>
        <v>0</v>
      </c>
      <c r="AE77" s="109" t="b">
        <f t="shared" si="88"/>
        <v>0</v>
      </c>
      <c r="AF77" s="109" t="b">
        <f t="shared" si="89"/>
        <v>0</v>
      </c>
      <c r="AG77" s="109" t="b">
        <f t="shared" si="90"/>
        <v>0</v>
      </c>
      <c r="AH77" s="109" t="b">
        <f t="shared" si="91"/>
        <v>0</v>
      </c>
      <c r="AI77" s="109" t="b">
        <f t="shared" si="92"/>
        <v>0</v>
      </c>
      <c r="AJ77" s="109" t="b">
        <f t="shared" si="93"/>
        <v>0</v>
      </c>
      <c r="AK77" s="109" t="b">
        <f t="shared" si="94"/>
        <v>0</v>
      </c>
      <c r="AL77" s="158">
        <f t="shared" si="113"/>
        <v>5</v>
      </c>
      <c r="AM77" s="155">
        <f t="shared" si="95"/>
        <v>6</v>
      </c>
      <c r="AN77" s="155">
        <f t="shared" si="96"/>
        <v>6</v>
      </c>
      <c r="AO77" s="155">
        <f t="shared" si="97"/>
        <v>5</v>
      </c>
      <c r="AP77" s="155">
        <f t="shared" si="98"/>
        <v>6</v>
      </c>
      <c r="AQ77" s="155">
        <f t="shared" si="99"/>
        <v>5</v>
      </c>
      <c r="AR77" s="155">
        <f t="shared" si="100"/>
        <v>5</v>
      </c>
      <c r="AS77" s="159">
        <f t="shared" si="101"/>
        <v>6</v>
      </c>
      <c r="AT77" s="155" t="b">
        <f t="shared" si="114"/>
        <v>0</v>
      </c>
      <c r="AU77" s="155" t="b">
        <f t="shared" si="102"/>
        <v>0</v>
      </c>
      <c r="AV77" s="155" t="b">
        <f t="shared" si="103"/>
        <v>0</v>
      </c>
      <c r="AW77" s="155" t="b">
        <f t="shared" si="104"/>
        <v>0</v>
      </c>
      <c r="AX77" s="155" t="b">
        <f t="shared" si="105"/>
        <v>0</v>
      </c>
      <c r="AY77" s="155" t="b">
        <f t="shared" si="106"/>
        <v>0</v>
      </c>
      <c r="AZ77" s="155" t="b">
        <f t="shared" si="107"/>
        <v>0</v>
      </c>
      <c r="BA77" s="159" t="b">
        <f t="shared" si="108"/>
        <v>0</v>
      </c>
    </row>
    <row r="78" spans="1:53" ht="15" thickBot="1">
      <c r="A78" s="71" t="s">
        <v>163</v>
      </c>
      <c r="C78" s="1">
        <f t="shared" ref="C78:J78" si="117">C76*C3</f>
        <v>0.10239211099459544</v>
      </c>
      <c r="D78" s="1">
        <f t="shared" si="117"/>
        <v>9.2185599080009034E-2</v>
      </c>
      <c r="E78" s="1">
        <f t="shared" si="117"/>
        <v>0.16596710742673473</v>
      </c>
      <c r="F78" s="1">
        <f t="shared" si="117"/>
        <v>7.6007600060395086E-2</v>
      </c>
      <c r="G78" s="1">
        <f t="shared" si="117"/>
        <v>0.13796126234014433</v>
      </c>
      <c r="H78" s="1">
        <f t="shared" si="117"/>
        <v>7.805418466344495E-2</v>
      </c>
      <c r="I78" s="1">
        <f t="shared" si="117"/>
        <v>9.5043659756392659E-2</v>
      </c>
      <c r="J78" s="1">
        <f t="shared" si="117"/>
        <v>7.81109453003863E-2</v>
      </c>
      <c r="K78" s="21">
        <f>SUM(C78:J78)</f>
        <v>0.8257224696221025</v>
      </c>
      <c r="L78" s="110" t="b">
        <f t="shared" si="110"/>
        <v>0</v>
      </c>
      <c r="M78" s="106" t="b">
        <f t="shared" si="74"/>
        <v>0</v>
      </c>
      <c r="N78" s="106" t="b">
        <f t="shared" si="75"/>
        <v>0</v>
      </c>
      <c r="O78" s="106" t="b">
        <f t="shared" si="76"/>
        <v>0</v>
      </c>
      <c r="P78" s="106" t="b">
        <f t="shared" si="77"/>
        <v>0</v>
      </c>
      <c r="Q78" s="106" t="b">
        <f t="shared" si="78"/>
        <v>0</v>
      </c>
      <c r="R78" s="106" t="b">
        <f t="shared" si="79"/>
        <v>0</v>
      </c>
      <c r="S78" s="111" t="b">
        <f t="shared" si="80"/>
        <v>0</v>
      </c>
      <c r="V78" s="110" t="b">
        <f t="shared" si="111"/>
        <v>0</v>
      </c>
      <c r="W78" s="106" t="b">
        <f t="shared" si="81"/>
        <v>0</v>
      </c>
      <c r="X78" s="106" t="b">
        <f t="shared" si="82"/>
        <v>0</v>
      </c>
      <c r="Y78" s="106" t="b">
        <f t="shared" si="83"/>
        <v>0</v>
      </c>
      <c r="Z78" s="106" t="b">
        <f t="shared" si="84"/>
        <v>0</v>
      </c>
      <c r="AA78" s="106" t="b">
        <f t="shared" si="85"/>
        <v>0</v>
      </c>
      <c r="AB78" s="106" t="b">
        <f t="shared" si="86"/>
        <v>0</v>
      </c>
      <c r="AC78" s="111" t="b">
        <f t="shared" si="87"/>
        <v>0</v>
      </c>
      <c r="AD78" s="109" t="b">
        <f t="shared" si="112"/>
        <v>0</v>
      </c>
      <c r="AE78" s="109" t="b">
        <f t="shared" si="88"/>
        <v>0</v>
      </c>
      <c r="AF78" s="109" t="b">
        <f t="shared" si="89"/>
        <v>0</v>
      </c>
      <c r="AG78" s="109" t="b">
        <f t="shared" si="90"/>
        <v>0</v>
      </c>
      <c r="AH78" s="109" t="b">
        <f t="shared" si="91"/>
        <v>0</v>
      </c>
      <c r="AI78" s="109" t="b">
        <f t="shared" si="92"/>
        <v>0</v>
      </c>
      <c r="AJ78" s="109" t="b">
        <f t="shared" si="93"/>
        <v>0</v>
      </c>
      <c r="AK78" s="109" t="b">
        <f t="shared" si="94"/>
        <v>0</v>
      </c>
      <c r="AL78" s="158">
        <f t="shared" si="113"/>
        <v>6</v>
      </c>
      <c r="AM78" s="155">
        <f t="shared" si="95"/>
        <v>7</v>
      </c>
      <c r="AN78" s="155">
        <f t="shared" si="96"/>
        <v>6</v>
      </c>
      <c r="AO78" s="155">
        <f t="shared" si="97"/>
        <v>7</v>
      </c>
      <c r="AP78" s="155">
        <f t="shared" si="98"/>
        <v>6</v>
      </c>
      <c r="AQ78" s="155">
        <f t="shared" si="99"/>
        <v>6</v>
      </c>
      <c r="AR78" s="155">
        <f t="shared" si="100"/>
        <v>6</v>
      </c>
      <c r="AS78" s="159">
        <f t="shared" si="101"/>
        <v>5</v>
      </c>
      <c r="AT78" s="155" t="b">
        <f t="shared" si="114"/>
        <v>0</v>
      </c>
      <c r="AU78" s="155" t="b">
        <f t="shared" si="102"/>
        <v>0</v>
      </c>
      <c r="AV78" s="155" t="b">
        <f t="shared" si="103"/>
        <v>0</v>
      </c>
      <c r="AW78" s="155" t="b">
        <f t="shared" si="104"/>
        <v>0</v>
      </c>
      <c r="AX78" s="155" t="b">
        <f t="shared" si="105"/>
        <v>0</v>
      </c>
      <c r="AY78" s="155" t="b">
        <f t="shared" si="106"/>
        <v>0</v>
      </c>
      <c r="AZ78" s="155" t="b">
        <f t="shared" si="107"/>
        <v>0</v>
      </c>
      <c r="BA78" s="159" t="b">
        <f t="shared" si="108"/>
        <v>0</v>
      </c>
    </row>
    <row r="79" spans="1:53" ht="15" thickBot="1">
      <c r="A79" s="22" t="s">
        <v>110</v>
      </c>
      <c r="B79" s="3"/>
      <c r="C79" s="76">
        <f>K77</f>
        <v>0.88622904872904873</v>
      </c>
      <c r="L79" s="110">
        <f t="shared" si="110"/>
        <v>6</v>
      </c>
      <c r="M79" s="106">
        <f t="shared" si="74"/>
        <v>6</v>
      </c>
      <c r="N79" s="106">
        <f t="shared" si="75"/>
        <v>5</v>
      </c>
      <c r="O79" s="106">
        <f t="shared" si="76"/>
        <v>5</v>
      </c>
      <c r="P79" s="106">
        <f t="shared" si="77"/>
        <v>5</v>
      </c>
      <c r="Q79" s="106">
        <f t="shared" si="78"/>
        <v>4</v>
      </c>
      <c r="R79" s="106">
        <f t="shared" si="79"/>
        <v>5</v>
      </c>
      <c r="S79" s="111">
        <f t="shared" si="80"/>
        <v>7</v>
      </c>
      <c r="V79" s="110" t="b">
        <f t="shared" si="111"/>
        <v>0</v>
      </c>
      <c r="W79" s="106" t="b">
        <f t="shared" si="81"/>
        <v>0</v>
      </c>
      <c r="X79" s="106" t="b">
        <f t="shared" si="82"/>
        <v>0</v>
      </c>
      <c r="Y79" s="106" t="b">
        <f t="shared" si="83"/>
        <v>0</v>
      </c>
      <c r="Z79" s="106" t="b">
        <f t="shared" si="84"/>
        <v>0</v>
      </c>
      <c r="AA79" s="106" t="b">
        <f t="shared" si="85"/>
        <v>0</v>
      </c>
      <c r="AB79" s="106" t="b">
        <f t="shared" si="86"/>
        <v>0</v>
      </c>
      <c r="AC79" s="111" t="b">
        <f t="shared" si="87"/>
        <v>0</v>
      </c>
      <c r="AD79" s="109" t="b">
        <f t="shared" si="112"/>
        <v>0</v>
      </c>
      <c r="AE79" s="109" t="b">
        <f t="shared" si="88"/>
        <v>0</v>
      </c>
      <c r="AF79" s="109" t="b">
        <f t="shared" si="89"/>
        <v>0</v>
      </c>
      <c r="AG79" s="109" t="b">
        <f t="shared" si="90"/>
        <v>0</v>
      </c>
      <c r="AH79" s="109" t="b">
        <f t="shared" si="91"/>
        <v>0</v>
      </c>
      <c r="AI79" s="109" t="b">
        <f t="shared" si="92"/>
        <v>0</v>
      </c>
      <c r="AJ79" s="109" t="b">
        <f t="shared" si="93"/>
        <v>0</v>
      </c>
      <c r="AK79" s="109" t="b">
        <f t="shared" si="94"/>
        <v>0</v>
      </c>
      <c r="AL79" s="158">
        <f t="shared" si="113"/>
        <v>6</v>
      </c>
      <c r="AM79" s="155">
        <f t="shared" si="95"/>
        <v>6</v>
      </c>
      <c r="AN79" s="155">
        <f t="shared" si="96"/>
        <v>5</v>
      </c>
      <c r="AO79" s="155">
        <f t="shared" si="97"/>
        <v>5</v>
      </c>
      <c r="AP79" s="155">
        <f t="shared" si="98"/>
        <v>5</v>
      </c>
      <c r="AQ79" s="155">
        <f t="shared" si="99"/>
        <v>4</v>
      </c>
      <c r="AR79" s="155">
        <f t="shared" si="100"/>
        <v>5</v>
      </c>
      <c r="AS79" s="159">
        <f t="shared" si="101"/>
        <v>7</v>
      </c>
      <c r="AT79" s="155" t="b">
        <f t="shared" si="114"/>
        <v>0</v>
      </c>
      <c r="AU79" s="155" t="b">
        <f t="shared" si="102"/>
        <v>0</v>
      </c>
      <c r="AV79" s="155" t="b">
        <f t="shared" si="103"/>
        <v>0</v>
      </c>
      <c r="AW79" s="155" t="b">
        <f t="shared" si="104"/>
        <v>0</v>
      </c>
      <c r="AX79" s="155" t="b">
        <f t="shared" si="105"/>
        <v>0</v>
      </c>
      <c r="AY79" s="155" t="b">
        <f t="shared" si="106"/>
        <v>0</v>
      </c>
      <c r="AZ79" s="155" t="b">
        <f t="shared" si="107"/>
        <v>0</v>
      </c>
      <c r="BA79" s="159" t="b">
        <f t="shared" si="108"/>
        <v>0</v>
      </c>
    </row>
    <row r="80" spans="1:53" ht="15" thickBot="1">
      <c r="A80" s="87" t="s">
        <v>135</v>
      </c>
      <c r="B80" s="88"/>
      <c r="C80" s="88">
        <f>K78</f>
        <v>0.8257224696221025</v>
      </c>
      <c r="L80" s="110">
        <f t="shared" si="110"/>
        <v>7</v>
      </c>
      <c r="M80" s="106">
        <f t="shared" si="74"/>
        <v>6</v>
      </c>
      <c r="N80" s="106">
        <f t="shared" si="75"/>
        <v>6</v>
      </c>
      <c r="O80" s="106">
        <f t="shared" si="76"/>
        <v>5</v>
      </c>
      <c r="P80" s="106">
        <f t="shared" si="77"/>
        <v>4</v>
      </c>
      <c r="Q80" s="106" t="str">
        <f t="shared" si="78"/>
        <v>nicht relevant</v>
      </c>
      <c r="R80" s="106" t="str">
        <f t="shared" si="79"/>
        <v>weiß nicht</v>
      </c>
      <c r="S80" s="111">
        <f t="shared" si="80"/>
        <v>7</v>
      </c>
      <c r="V80" s="110" t="b">
        <f t="shared" si="111"/>
        <v>0</v>
      </c>
      <c r="W80" s="106" t="b">
        <f t="shared" si="81"/>
        <v>0</v>
      </c>
      <c r="X80" s="106" t="b">
        <f t="shared" si="82"/>
        <v>0</v>
      </c>
      <c r="Y80" s="106" t="b">
        <f t="shared" si="83"/>
        <v>0</v>
      </c>
      <c r="Z80" s="106" t="b">
        <f t="shared" si="84"/>
        <v>0</v>
      </c>
      <c r="AA80" s="106" t="b">
        <f t="shared" si="85"/>
        <v>0</v>
      </c>
      <c r="AB80" s="106" t="b">
        <f t="shared" si="86"/>
        <v>0</v>
      </c>
      <c r="AC80" s="111" t="b">
        <f t="shared" si="87"/>
        <v>0</v>
      </c>
      <c r="AD80" s="109" t="b">
        <f t="shared" si="112"/>
        <v>0</v>
      </c>
      <c r="AE80" s="109" t="b">
        <f t="shared" si="88"/>
        <v>0</v>
      </c>
      <c r="AF80" s="109" t="b">
        <f t="shared" si="89"/>
        <v>0</v>
      </c>
      <c r="AG80" s="109" t="b">
        <f t="shared" si="90"/>
        <v>0</v>
      </c>
      <c r="AH80" s="109" t="b">
        <f t="shared" si="91"/>
        <v>0</v>
      </c>
      <c r="AI80" s="109" t="b">
        <f t="shared" si="92"/>
        <v>0</v>
      </c>
      <c r="AJ80" s="109" t="b">
        <f t="shared" si="93"/>
        <v>0</v>
      </c>
      <c r="AK80" s="109" t="b">
        <f t="shared" si="94"/>
        <v>0</v>
      </c>
      <c r="AL80" s="158" t="b">
        <f t="shared" si="113"/>
        <v>0</v>
      </c>
      <c r="AM80" s="155" t="b">
        <f t="shared" si="95"/>
        <v>0</v>
      </c>
      <c r="AN80" s="155" t="b">
        <f t="shared" si="96"/>
        <v>0</v>
      </c>
      <c r="AO80" s="155" t="b">
        <f t="shared" si="97"/>
        <v>0</v>
      </c>
      <c r="AP80" s="155" t="b">
        <f t="shared" si="98"/>
        <v>0</v>
      </c>
      <c r="AQ80" s="155" t="b">
        <f t="shared" si="99"/>
        <v>0</v>
      </c>
      <c r="AR80" s="155" t="b">
        <f t="shared" si="100"/>
        <v>0</v>
      </c>
      <c r="AS80" s="159" t="b">
        <f t="shared" si="101"/>
        <v>0</v>
      </c>
      <c r="AT80" s="155">
        <f t="shared" si="114"/>
        <v>7</v>
      </c>
      <c r="AU80" s="155">
        <f t="shared" si="102"/>
        <v>6</v>
      </c>
      <c r="AV80" s="155">
        <f t="shared" si="103"/>
        <v>6</v>
      </c>
      <c r="AW80" s="155">
        <f t="shared" si="104"/>
        <v>5</v>
      </c>
      <c r="AX80" s="155">
        <f t="shared" si="105"/>
        <v>4</v>
      </c>
      <c r="AY80" s="155" t="str">
        <f t="shared" si="106"/>
        <v>nicht relevant</v>
      </c>
      <c r="AZ80" s="155" t="str">
        <f t="shared" si="107"/>
        <v>weiß nicht</v>
      </c>
      <c r="BA80" s="159">
        <f t="shared" si="108"/>
        <v>7</v>
      </c>
    </row>
    <row r="81" spans="1:53" ht="15" thickBot="1">
      <c r="A81" s="116" t="s">
        <v>130</v>
      </c>
      <c r="B81" s="117"/>
      <c r="L81" s="110">
        <f t="shared" si="110"/>
        <v>7</v>
      </c>
      <c r="M81" s="106">
        <f t="shared" si="74"/>
        <v>7</v>
      </c>
      <c r="N81" s="106">
        <f t="shared" si="75"/>
        <v>6</v>
      </c>
      <c r="O81" s="106">
        <f t="shared" si="76"/>
        <v>6</v>
      </c>
      <c r="P81" s="106">
        <f t="shared" si="77"/>
        <v>6</v>
      </c>
      <c r="Q81" s="106">
        <f t="shared" si="78"/>
        <v>5</v>
      </c>
      <c r="R81" s="106">
        <f t="shared" si="79"/>
        <v>5</v>
      </c>
      <c r="S81" s="111">
        <f t="shared" si="80"/>
        <v>3</v>
      </c>
      <c r="V81" s="110" t="b">
        <f t="shared" si="111"/>
        <v>0</v>
      </c>
      <c r="W81" s="106" t="b">
        <f t="shared" si="81"/>
        <v>0</v>
      </c>
      <c r="X81" s="106" t="b">
        <f t="shared" si="82"/>
        <v>0</v>
      </c>
      <c r="Y81" s="106" t="b">
        <f t="shared" si="83"/>
        <v>0</v>
      </c>
      <c r="Z81" s="106" t="b">
        <f t="shared" si="84"/>
        <v>0</v>
      </c>
      <c r="AA81" s="106" t="b">
        <f t="shared" si="85"/>
        <v>0</v>
      </c>
      <c r="AB81" s="106" t="b">
        <f t="shared" si="86"/>
        <v>0</v>
      </c>
      <c r="AC81" s="111" t="b">
        <f t="shared" si="87"/>
        <v>0</v>
      </c>
      <c r="AD81" s="109" t="b">
        <f t="shared" si="112"/>
        <v>0</v>
      </c>
      <c r="AE81" s="109" t="b">
        <f t="shared" si="88"/>
        <v>0</v>
      </c>
      <c r="AF81" s="109" t="b">
        <f t="shared" si="89"/>
        <v>0</v>
      </c>
      <c r="AG81" s="109" t="b">
        <f t="shared" si="90"/>
        <v>0</v>
      </c>
      <c r="AH81" s="109" t="b">
        <f t="shared" si="91"/>
        <v>0</v>
      </c>
      <c r="AI81" s="109" t="b">
        <f t="shared" si="92"/>
        <v>0</v>
      </c>
      <c r="AJ81" s="109" t="b">
        <f t="shared" si="93"/>
        <v>0</v>
      </c>
      <c r="AK81" s="109" t="b">
        <f t="shared" si="94"/>
        <v>0</v>
      </c>
      <c r="AL81" s="158" t="b">
        <f t="shared" si="113"/>
        <v>0</v>
      </c>
      <c r="AM81" s="155" t="b">
        <f t="shared" si="95"/>
        <v>0</v>
      </c>
      <c r="AN81" s="155" t="b">
        <f t="shared" si="96"/>
        <v>0</v>
      </c>
      <c r="AO81" s="155" t="b">
        <f t="shared" si="97"/>
        <v>0</v>
      </c>
      <c r="AP81" s="155" t="b">
        <f t="shared" si="98"/>
        <v>0</v>
      </c>
      <c r="AQ81" s="155" t="b">
        <f t="shared" si="99"/>
        <v>0</v>
      </c>
      <c r="AR81" s="155" t="b">
        <f t="shared" si="100"/>
        <v>0</v>
      </c>
      <c r="AS81" s="159" t="b">
        <f t="shared" si="101"/>
        <v>0</v>
      </c>
      <c r="AT81" s="155">
        <f t="shared" si="114"/>
        <v>7</v>
      </c>
      <c r="AU81" s="155">
        <f t="shared" si="102"/>
        <v>7</v>
      </c>
      <c r="AV81" s="155">
        <f t="shared" si="103"/>
        <v>6</v>
      </c>
      <c r="AW81" s="155">
        <f t="shared" si="104"/>
        <v>6</v>
      </c>
      <c r="AX81" s="155">
        <f t="shared" si="105"/>
        <v>6</v>
      </c>
      <c r="AY81" s="155">
        <f t="shared" si="106"/>
        <v>5</v>
      </c>
      <c r="AZ81" s="155">
        <f t="shared" si="107"/>
        <v>5</v>
      </c>
      <c r="BA81" s="159">
        <f t="shared" si="108"/>
        <v>3</v>
      </c>
    </row>
    <row r="82" spans="1:53" ht="15" thickBot="1">
      <c r="A82" s="118" t="s">
        <v>131</v>
      </c>
      <c r="B82" s="119"/>
      <c r="C82" s="119">
        <f>L87</f>
        <v>6.333333333333333</v>
      </c>
      <c r="D82" s="119">
        <f t="shared" ref="D82:D83" si="118">M87</f>
        <v>6.333333333333333</v>
      </c>
      <c r="E82" s="119">
        <f t="shared" ref="E82:E83" si="119">N87</f>
        <v>6</v>
      </c>
      <c r="F82" s="119">
        <f t="shared" ref="F82:F83" si="120">O87</f>
        <v>5.833333333333333</v>
      </c>
      <c r="G82" s="119">
        <f t="shared" ref="G82:G83" si="121">P87</f>
        <v>5.5</v>
      </c>
      <c r="H82" s="119">
        <f t="shared" ref="H82:H83" si="122">Q87</f>
        <v>5.25</v>
      </c>
      <c r="I82" s="119">
        <f t="shared" ref="I82:I83" si="123">R87</f>
        <v>5</v>
      </c>
      <c r="J82" s="119">
        <f t="shared" ref="J82:J83" si="124">S87</f>
        <v>6</v>
      </c>
      <c r="L82" s="110">
        <f t="shared" si="110"/>
        <v>6</v>
      </c>
      <c r="M82" s="106">
        <f t="shared" si="74"/>
        <v>6</v>
      </c>
      <c r="N82" s="106">
        <f t="shared" si="75"/>
        <v>6</v>
      </c>
      <c r="O82" s="106">
        <f t="shared" si="76"/>
        <v>6</v>
      </c>
      <c r="P82" s="106">
        <f t="shared" si="77"/>
        <v>6</v>
      </c>
      <c r="Q82" s="106">
        <f t="shared" si="78"/>
        <v>6</v>
      </c>
      <c r="R82" s="106" t="str">
        <f t="shared" si="79"/>
        <v>nicht relevant</v>
      </c>
      <c r="S82" s="111">
        <f t="shared" si="80"/>
        <v>6</v>
      </c>
      <c r="V82" s="110" t="b">
        <f t="shared" si="111"/>
        <v>0</v>
      </c>
      <c r="W82" s="106" t="b">
        <f t="shared" si="81"/>
        <v>0</v>
      </c>
      <c r="X82" s="106" t="b">
        <f t="shared" si="82"/>
        <v>0</v>
      </c>
      <c r="Y82" s="106" t="b">
        <f t="shared" si="83"/>
        <v>0</v>
      </c>
      <c r="Z82" s="106" t="b">
        <f t="shared" si="84"/>
        <v>0</v>
      </c>
      <c r="AA82" s="106" t="b">
        <f t="shared" si="85"/>
        <v>0</v>
      </c>
      <c r="AB82" s="106" t="b">
        <f t="shared" si="86"/>
        <v>0</v>
      </c>
      <c r="AC82" s="111" t="b">
        <f t="shared" si="87"/>
        <v>0</v>
      </c>
      <c r="AD82" s="109" t="b">
        <f t="shared" si="112"/>
        <v>0</v>
      </c>
      <c r="AE82" s="109" t="b">
        <f t="shared" si="88"/>
        <v>0</v>
      </c>
      <c r="AF82" s="109" t="b">
        <f t="shared" si="89"/>
        <v>0</v>
      </c>
      <c r="AG82" s="109" t="b">
        <f t="shared" si="90"/>
        <v>0</v>
      </c>
      <c r="AH82" s="109" t="b">
        <f t="shared" si="91"/>
        <v>0</v>
      </c>
      <c r="AI82" s="109" t="b">
        <f t="shared" si="92"/>
        <v>0</v>
      </c>
      <c r="AJ82" s="109" t="b">
        <f t="shared" si="93"/>
        <v>0</v>
      </c>
      <c r="AK82" s="109" t="b">
        <f t="shared" si="94"/>
        <v>0</v>
      </c>
      <c r="AL82" s="158" t="b">
        <f t="shared" si="113"/>
        <v>0</v>
      </c>
      <c r="AM82" s="155" t="b">
        <f t="shared" si="95"/>
        <v>0</v>
      </c>
      <c r="AN82" s="155" t="b">
        <f t="shared" si="96"/>
        <v>0</v>
      </c>
      <c r="AO82" s="155" t="b">
        <f t="shared" si="97"/>
        <v>0</v>
      </c>
      <c r="AP82" s="155" t="b">
        <f t="shared" si="98"/>
        <v>0</v>
      </c>
      <c r="AQ82" s="155" t="b">
        <f t="shared" si="99"/>
        <v>0</v>
      </c>
      <c r="AR82" s="155" t="b">
        <f t="shared" si="100"/>
        <v>0</v>
      </c>
      <c r="AS82" s="159" t="b">
        <f t="shared" si="101"/>
        <v>0</v>
      </c>
      <c r="AT82" s="155">
        <f t="shared" si="114"/>
        <v>6</v>
      </c>
      <c r="AU82" s="155">
        <f t="shared" si="102"/>
        <v>6</v>
      </c>
      <c r="AV82" s="155">
        <f t="shared" si="103"/>
        <v>6</v>
      </c>
      <c r="AW82" s="155">
        <f t="shared" si="104"/>
        <v>6</v>
      </c>
      <c r="AX82" s="155">
        <f t="shared" si="105"/>
        <v>6</v>
      </c>
      <c r="AY82" s="155">
        <f t="shared" si="106"/>
        <v>6</v>
      </c>
      <c r="AZ82" s="155" t="str">
        <f t="shared" si="107"/>
        <v>nicht relevant</v>
      </c>
      <c r="BA82" s="159">
        <f t="shared" si="108"/>
        <v>6</v>
      </c>
    </row>
    <row r="83" spans="1:53" ht="15" thickBot="1">
      <c r="A83" s="118" t="s">
        <v>132</v>
      </c>
      <c r="B83" s="119"/>
      <c r="C83" s="119">
        <f>L88</f>
        <v>0.51639777949432408</v>
      </c>
      <c r="D83" s="119">
        <f t="shared" si="118"/>
        <v>0.51639777949432408</v>
      </c>
      <c r="E83" s="119">
        <f t="shared" si="119"/>
        <v>0.63245553203367588</v>
      </c>
      <c r="F83" s="119">
        <f t="shared" si="120"/>
        <v>0.75277265270908222</v>
      </c>
      <c r="G83" s="119">
        <f t="shared" si="121"/>
        <v>0.83666002653407556</v>
      </c>
      <c r="H83" s="119">
        <f t="shared" si="122"/>
        <v>0.9574271077563381</v>
      </c>
      <c r="I83" s="119">
        <f t="shared" si="123"/>
        <v>0.81649658092772603</v>
      </c>
      <c r="J83" s="119">
        <f t="shared" si="124"/>
        <v>1.5491933384829668</v>
      </c>
      <c r="L83" s="110">
        <f t="shared" si="110"/>
        <v>6</v>
      </c>
      <c r="M83" s="106">
        <f t="shared" si="74"/>
        <v>6</v>
      </c>
      <c r="N83" s="106">
        <f t="shared" si="75"/>
        <v>7</v>
      </c>
      <c r="O83" s="106">
        <f t="shared" si="76"/>
        <v>7</v>
      </c>
      <c r="P83" s="106">
        <f t="shared" si="77"/>
        <v>6</v>
      </c>
      <c r="Q83" s="106" t="str">
        <f t="shared" si="78"/>
        <v>nicht relevant</v>
      </c>
      <c r="R83" s="106">
        <f t="shared" si="79"/>
        <v>6</v>
      </c>
      <c r="S83" s="111">
        <f t="shared" si="80"/>
        <v>7</v>
      </c>
      <c r="V83" s="110" t="b">
        <f t="shared" si="111"/>
        <v>0</v>
      </c>
      <c r="W83" s="106" t="b">
        <f t="shared" si="81"/>
        <v>0</v>
      </c>
      <c r="X83" s="106" t="b">
        <f t="shared" si="82"/>
        <v>0</v>
      </c>
      <c r="Y83" s="106" t="b">
        <f t="shared" si="83"/>
        <v>0</v>
      </c>
      <c r="Z83" s="106" t="b">
        <f t="shared" si="84"/>
        <v>0</v>
      </c>
      <c r="AA83" s="106" t="b">
        <f t="shared" si="85"/>
        <v>0</v>
      </c>
      <c r="AB83" s="106" t="b">
        <f t="shared" si="86"/>
        <v>0</v>
      </c>
      <c r="AC83" s="111" t="b">
        <f t="shared" si="87"/>
        <v>0</v>
      </c>
      <c r="AD83" s="109" t="b">
        <f t="shared" si="112"/>
        <v>0</v>
      </c>
      <c r="AE83" s="109" t="b">
        <f t="shared" si="88"/>
        <v>0</v>
      </c>
      <c r="AF83" s="109" t="b">
        <f t="shared" si="89"/>
        <v>0</v>
      </c>
      <c r="AG83" s="109" t="b">
        <f t="shared" si="90"/>
        <v>0</v>
      </c>
      <c r="AH83" s="109" t="b">
        <f t="shared" si="91"/>
        <v>0</v>
      </c>
      <c r="AI83" s="109" t="b">
        <f t="shared" si="92"/>
        <v>0</v>
      </c>
      <c r="AJ83" s="109" t="b">
        <f t="shared" si="93"/>
        <v>0</v>
      </c>
      <c r="AK83" s="109" t="b">
        <f t="shared" si="94"/>
        <v>0</v>
      </c>
      <c r="AL83" s="158" t="b">
        <f t="shared" si="113"/>
        <v>0</v>
      </c>
      <c r="AM83" s="155" t="b">
        <f t="shared" si="95"/>
        <v>0</v>
      </c>
      <c r="AN83" s="155" t="b">
        <f t="shared" si="96"/>
        <v>0</v>
      </c>
      <c r="AO83" s="155" t="b">
        <f t="shared" si="97"/>
        <v>0</v>
      </c>
      <c r="AP83" s="155" t="b">
        <f t="shared" si="98"/>
        <v>0</v>
      </c>
      <c r="AQ83" s="155" t="b">
        <f t="shared" si="99"/>
        <v>0</v>
      </c>
      <c r="AR83" s="155" t="b">
        <f t="shared" si="100"/>
        <v>0</v>
      </c>
      <c r="AS83" s="159" t="b">
        <f t="shared" si="101"/>
        <v>0</v>
      </c>
      <c r="AT83" s="155">
        <f t="shared" si="114"/>
        <v>6</v>
      </c>
      <c r="AU83" s="155">
        <f t="shared" si="102"/>
        <v>6</v>
      </c>
      <c r="AV83" s="155">
        <f t="shared" si="103"/>
        <v>7</v>
      </c>
      <c r="AW83" s="155">
        <f t="shared" si="104"/>
        <v>7</v>
      </c>
      <c r="AX83" s="155">
        <f t="shared" si="105"/>
        <v>6</v>
      </c>
      <c r="AY83" s="155" t="str">
        <f t="shared" si="106"/>
        <v>nicht relevant</v>
      </c>
      <c r="AZ83" s="155">
        <f t="shared" si="107"/>
        <v>6</v>
      </c>
      <c r="BA83" s="159">
        <f t="shared" si="108"/>
        <v>7</v>
      </c>
    </row>
    <row r="84" spans="1:53" ht="15" thickBot="1">
      <c r="A84" s="118" t="s">
        <v>109</v>
      </c>
      <c r="B84" s="119"/>
      <c r="C84" s="119">
        <f>C82/7</f>
        <v>0.90476190476190477</v>
      </c>
      <c r="D84" s="119">
        <f t="shared" ref="D84:J84" si="125">D82/7</f>
        <v>0.90476190476190477</v>
      </c>
      <c r="E84" s="119">
        <f t="shared" si="125"/>
        <v>0.8571428571428571</v>
      </c>
      <c r="F84" s="119">
        <f t="shared" si="125"/>
        <v>0.83333333333333326</v>
      </c>
      <c r="G84" s="119">
        <f t="shared" si="125"/>
        <v>0.7857142857142857</v>
      </c>
      <c r="H84" s="119">
        <f t="shared" si="125"/>
        <v>0.75</v>
      </c>
      <c r="I84" s="119">
        <f t="shared" si="125"/>
        <v>0.7142857142857143</v>
      </c>
      <c r="J84" s="119">
        <f t="shared" si="125"/>
        <v>0.8571428571428571</v>
      </c>
      <c r="L84" s="110" t="b">
        <f t="shared" si="110"/>
        <v>0</v>
      </c>
      <c r="M84" s="106" t="b">
        <f t="shared" si="74"/>
        <v>0</v>
      </c>
      <c r="N84" s="106" t="b">
        <f t="shared" si="75"/>
        <v>0</v>
      </c>
      <c r="O84" s="106" t="b">
        <f t="shared" si="76"/>
        <v>0</v>
      </c>
      <c r="P84" s="106" t="b">
        <f t="shared" si="77"/>
        <v>0</v>
      </c>
      <c r="Q84" s="106" t="b">
        <f t="shared" si="78"/>
        <v>0</v>
      </c>
      <c r="R84" s="106" t="b">
        <f t="shared" si="79"/>
        <v>0</v>
      </c>
      <c r="S84" s="111" t="b">
        <f t="shared" si="80"/>
        <v>0</v>
      </c>
      <c r="V84" s="110" t="b">
        <f t="shared" si="111"/>
        <v>0</v>
      </c>
      <c r="W84" s="106" t="b">
        <f t="shared" si="81"/>
        <v>0</v>
      </c>
      <c r="X84" s="106" t="b">
        <f t="shared" si="82"/>
        <v>0</v>
      </c>
      <c r="Y84" s="106" t="b">
        <f t="shared" si="83"/>
        <v>0</v>
      </c>
      <c r="Z84" s="106" t="b">
        <f t="shared" si="84"/>
        <v>0</v>
      </c>
      <c r="AA84" s="106" t="b">
        <f t="shared" si="85"/>
        <v>0</v>
      </c>
      <c r="AB84" s="106" t="b">
        <f t="shared" si="86"/>
        <v>0</v>
      </c>
      <c r="AC84" s="111" t="b">
        <f t="shared" si="87"/>
        <v>0</v>
      </c>
      <c r="AD84" s="109">
        <f t="shared" si="112"/>
        <v>3</v>
      </c>
      <c r="AE84" s="109">
        <f t="shared" si="88"/>
        <v>5</v>
      </c>
      <c r="AF84" s="109">
        <f t="shared" si="89"/>
        <v>6</v>
      </c>
      <c r="AG84" s="109">
        <f t="shared" si="90"/>
        <v>5</v>
      </c>
      <c r="AH84" s="109">
        <f t="shared" si="91"/>
        <v>3</v>
      </c>
      <c r="AI84" s="109">
        <f t="shared" si="92"/>
        <v>2</v>
      </c>
      <c r="AJ84" s="109">
        <f t="shared" si="93"/>
        <v>3</v>
      </c>
      <c r="AK84" s="109">
        <f t="shared" si="94"/>
        <v>5</v>
      </c>
      <c r="AL84" s="158" t="b">
        <f t="shared" si="113"/>
        <v>0</v>
      </c>
      <c r="AM84" s="155" t="b">
        <f t="shared" si="95"/>
        <v>0</v>
      </c>
      <c r="AN84" s="155" t="b">
        <f t="shared" si="96"/>
        <v>0</v>
      </c>
      <c r="AO84" s="155" t="b">
        <f t="shared" si="97"/>
        <v>0</v>
      </c>
      <c r="AP84" s="155" t="b">
        <f t="shared" si="98"/>
        <v>0</v>
      </c>
      <c r="AQ84" s="155" t="b">
        <f t="shared" si="99"/>
        <v>0</v>
      </c>
      <c r="AR84" s="155" t="b">
        <f t="shared" si="100"/>
        <v>0</v>
      </c>
      <c r="AS84" s="159" t="b">
        <f t="shared" si="101"/>
        <v>0</v>
      </c>
      <c r="AT84" s="155">
        <f t="shared" si="114"/>
        <v>3</v>
      </c>
      <c r="AU84" s="155">
        <f t="shared" si="102"/>
        <v>5</v>
      </c>
      <c r="AV84" s="155">
        <f t="shared" si="103"/>
        <v>6</v>
      </c>
      <c r="AW84" s="155">
        <f t="shared" si="104"/>
        <v>5</v>
      </c>
      <c r="AX84" s="155">
        <f t="shared" si="105"/>
        <v>3</v>
      </c>
      <c r="AY84" s="155">
        <f t="shared" si="106"/>
        <v>2</v>
      </c>
      <c r="AZ84" s="155">
        <f t="shared" si="107"/>
        <v>3</v>
      </c>
      <c r="BA84" s="159">
        <f t="shared" si="108"/>
        <v>5</v>
      </c>
    </row>
    <row r="85" spans="1:53" ht="15" thickBot="1">
      <c r="A85" s="118" t="s">
        <v>158</v>
      </c>
      <c r="B85" s="119"/>
      <c r="C85" s="119">
        <f>C84*C$2</f>
        <v>0.1130952380952381</v>
      </c>
      <c r="D85" s="119">
        <f t="shared" ref="D85" si="126">D84*D$2</f>
        <v>3.7698412698412696E-2</v>
      </c>
      <c r="E85" s="119">
        <f t="shared" ref="E85" si="127">E84*E$2</f>
        <v>0.1785714285714286</v>
      </c>
      <c r="F85" s="119">
        <f t="shared" ref="F85" si="128">F84*F$2</f>
        <v>0.13888888888888887</v>
      </c>
      <c r="G85" s="119">
        <f t="shared" ref="G85" si="129">G84*G$2</f>
        <v>0.16369047619047622</v>
      </c>
      <c r="H85" s="119">
        <f t="shared" ref="H85" si="130">H84*H$2</f>
        <v>6.25E-2</v>
      </c>
      <c r="I85" s="119">
        <f t="shared" ref="I85" si="131">I84*I$2</f>
        <v>0.11904761904761904</v>
      </c>
      <c r="J85" s="119">
        <f t="shared" ref="J85" si="132">J84*J$2</f>
        <v>7.1428571428571425E-2</v>
      </c>
      <c r="K85" s="119">
        <f>SUM(C85:J85)</f>
        <v>0.88492063492063489</v>
      </c>
      <c r="L85" s="110" t="b">
        <f t="shared" si="110"/>
        <v>0</v>
      </c>
      <c r="M85" s="106" t="b">
        <f t="shared" si="74"/>
        <v>0</v>
      </c>
      <c r="N85" s="106" t="b">
        <f t="shared" si="75"/>
        <v>0</v>
      </c>
      <c r="O85" s="106" t="b">
        <f t="shared" si="76"/>
        <v>0</v>
      </c>
      <c r="P85" s="106" t="b">
        <f t="shared" si="77"/>
        <v>0</v>
      </c>
      <c r="Q85" s="106" t="b">
        <f t="shared" si="78"/>
        <v>0</v>
      </c>
      <c r="R85" s="106" t="b">
        <f t="shared" si="79"/>
        <v>0</v>
      </c>
      <c r="S85" s="111" t="b">
        <f t="shared" si="80"/>
        <v>0</v>
      </c>
      <c r="V85" s="110">
        <f t="shared" si="111"/>
        <v>7</v>
      </c>
      <c r="W85" s="106">
        <f t="shared" si="81"/>
        <v>7</v>
      </c>
      <c r="X85" s="106">
        <f t="shared" si="82"/>
        <v>6</v>
      </c>
      <c r="Y85" s="106">
        <f t="shared" si="83"/>
        <v>6</v>
      </c>
      <c r="Z85" s="106">
        <f t="shared" si="84"/>
        <v>7</v>
      </c>
      <c r="AA85" s="106">
        <f t="shared" si="85"/>
        <v>6</v>
      </c>
      <c r="AB85" s="106">
        <f t="shared" si="86"/>
        <v>7</v>
      </c>
      <c r="AC85" s="111">
        <f t="shared" si="87"/>
        <v>6</v>
      </c>
      <c r="AD85" s="109" t="b">
        <f t="shared" si="112"/>
        <v>0</v>
      </c>
      <c r="AE85" s="109" t="b">
        <f t="shared" si="88"/>
        <v>0</v>
      </c>
      <c r="AF85" s="109" t="b">
        <f t="shared" si="89"/>
        <v>0</v>
      </c>
      <c r="AG85" s="109" t="b">
        <f t="shared" si="90"/>
        <v>0</v>
      </c>
      <c r="AH85" s="109" t="b">
        <f t="shared" si="91"/>
        <v>0</v>
      </c>
      <c r="AI85" s="109" t="b">
        <f t="shared" si="92"/>
        <v>0</v>
      </c>
      <c r="AJ85" s="109" t="b">
        <f t="shared" si="93"/>
        <v>0</v>
      </c>
      <c r="AK85" s="109" t="b">
        <f t="shared" si="94"/>
        <v>0</v>
      </c>
      <c r="AL85" s="158" t="b">
        <f t="shared" si="113"/>
        <v>0</v>
      </c>
      <c r="AM85" s="155" t="b">
        <f t="shared" si="95"/>
        <v>0</v>
      </c>
      <c r="AN85" s="155" t="b">
        <f t="shared" si="96"/>
        <v>0</v>
      </c>
      <c r="AO85" s="155" t="b">
        <f t="shared" si="97"/>
        <v>0</v>
      </c>
      <c r="AP85" s="155" t="b">
        <f t="shared" si="98"/>
        <v>0</v>
      </c>
      <c r="AQ85" s="155" t="b">
        <f t="shared" si="99"/>
        <v>0</v>
      </c>
      <c r="AR85" s="155" t="b">
        <f t="shared" si="100"/>
        <v>0</v>
      </c>
      <c r="AS85" s="159" t="b">
        <f t="shared" si="101"/>
        <v>0</v>
      </c>
      <c r="AT85" s="155">
        <f t="shared" si="114"/>
        <v>7</v>
      </c>
      <c r="AU85" s="155">
        <f t="shared" si="102"/>
        <v>7</v>
      </c>
      <c r="AV85" s="155">
        <f t="shared" si="103"/>
        <v>6</v>
      </c>
      <c r="AW85" s="155">
        <f t="shared" si="104"/>
        <v>6</v>
      </c>
      <c r="AX85" s="155">
        <f t="shared" si="105"/>
        <v>7</v>
      </c>
      <c r="AY85" s="155">
        <f t="shared" si="106"/>
        <v>6</v>
      </c>
      <c r="AZ85" s="155">
        <f t="shared" si="107"/>
        <v>7</v>
      </c>
      <c r="BA85" s="159">
        <f t="shared" si="108"/>
        <v>6</v>
      </c>
    </row>
    <row r="86" spans="1:53" ht="15" thickBot="1">
      <c r="A86" s="118" t="s">
        <v>193</v>
      </c>
      <c r="B86" s="119"/>
      <c r="C86" s="119">
        <f>C84*C$3</f>
        <v>0.10808056160540631</v>
      </c>
      <c r="D86" s="119">
        <f t="shared" ref="D86:J86" si="133">D84*D$3</f>
        <v>9.1445152501053131E-2</v>
      </c>
      <c r="E86" s="119">
        <f t="shared" si="133"/>
        <v>0.16386625796563684</v>
      </c>
      <c r="F86" s="119">
        <f t="shared" si="133"/>
        <v>7.8957666729405851E-2</v>
      </c>
      <c r="G86" s="119">
        <f t="shared" si="133"/>
        <v>0.13512644188110026</v>
      </c>
      <c r="H86" s="119">
        <f t="shared" si="133"/>
        <v>7.7717744212309411E-2</v>
      </c>
      <c r="I86" s="119">
        <f t="shared" si="133"/>
        <v>8.9663829958861005E-2</v>
      </c>
      <c r="J86" s="119">
        <f t="shared" si="133"/>
        <v>7.9211099459546672E-2</v>
      </c>
      <c r="K86" s="119">
        <f>SUM(C86:J86)</f>
        <v>0.82406875431331938</v>
      </c>
      <c r="L86" s="112" t="b">
        <f t="shared" si="110"/>
        <v>0</v>
      </c>
      <c r="M86" s="113" t="b">
        <f t="shared" si="74"/>
        <v>0</v>
      </c>
      <c r="N86" s="113" t="b">
        <f t="shared" si="75"/>
        <v>0</v>
      </c>
      <c r="O86" s="113" t="b">
        <f t="shared" si="76"/>
        <v>0</v>
      </c>
      <c r="P86" s="113" t="b">
        <f t="shared" si="77"/>
        <v>0</v>
      </c>
      <c r="Q86" s="113" t="b">
        <f t="shared" si="78"/>
        <v>0</v>
      </c>
      <c r="R86" s="113" t="b">
        <f t="shared" si="79"/>
        <v>0</v>
      </c>
      <c r="S86" s="114" t="b">
        <f t="shared" si="80"/>
        <v>0</v>
      </c>
      <c r="V86" s="112" t="b">
        <f t="shared" si="111"/>
        <v>0</v>
      </c>
      <c r="W86" s="113" t="b">
        <f t="shared" si="81"/>
        <v>0</v>
      </c>
      <c r="X86" s="113" t="b">
        <f t="shared" si="82"/>
        <v>0</v>
      </c>
      <c r="Y86" s="113" t="b">
        <f t="shared" si="83"/>
        <v>0</v>
      </c>
      <c r="Z86" s="113" t="b">
        <f t="shared" si="84"/>
        <v>0</v>
      </c>
      <c r="AA86" s="113" t="b">
        <f t="shared" si="85"/>
        <v>0</v>
      </c>
      <c r="AB86" s="113" t="b">
        <f t="shared" si="86"/>
        <v>0</v>
      </c>
      <c r="AC86" s="114" t="b">
        <f t="shared" si="87"/>
        <v>0</v>
      </c>
      <c r="AD86" s="109" t="b">
        <f t="shared" si="112"/>
        <v>0</v>
      </c>
      <c r="AE86" s="109" t="b">
        <f t="shared" si="88"/>
        <v>0</v>
      </c>
      <c r="AF86" s="109" t="b">
        <f t="shared" si="89"/>
        <v>0</v>
      </c>
      <c r="AG86" s="109" t="b">
        <f t="shared" si="90"/>
        <v>0</v>
      </c>
      <c r="AH86" s="109" t="b">
        <f t="shared" si="91"/>
        <v>0</v>
      </c>
      <c r="AI86" s="109" t="b">
        <f t="shared" si="92"/>
        <v>0</v>
      </c>
      <c r="AJ86" s="109" t="b">
        <f t="shared" si="93"/>
        <v>0</v>
      </c>
      <c r="AK86" s="109" t="b">
        <f t="shared" si="94"/>
        <v>0</v>
      </c>
      <c r="AL86" s="160" t="b">
        <f t="shared" si="113"/>
        <v>0</v>
      </c>
      <c r="AM86" s="161" t="b">
        <f t="shared" si="95"/>
        <v>0</v>
      </c>
      <c r="AN86" s="161" t="b">
        <f t="shared" si="96"/>
        <v>0</v>
      </c>
      <c r="AO86" s="161" t="b">
        <f t="shared" si="97"/>
        <v>0</v>
      </c>
      <c r="AP86" s="161" t="b">
        <f t="shared" si="98"/>
        <v>0</v>
      </c>
      <c r="AQ86" s="161" t="b">
        <f t="shared" si="99"/>
        <v>0</v>
      </c>
      <c r="AR86" s="161" t="b">
        <f t="shared" si="100"/>
        <v>0</v>
      </c>
      <c r="AS86" s="162" t="b">
        <f t="shared" si="101"/>
        <v>0</v>
      </c>
      <c r="AT86" s="161">
        <f t="shared" si="114"/>
        <v>6</v>
      </c>
      <c r="AU86" s="161">
        <f t="shared" si="102"/>
        <v>7</v>
      </c>
      <c r="AV86" s="161">
        <f t="shared" si="103"/>
        <v>6</v>
      </c>
      <c r="AW86" s="161">
        <f t="shared" si="104"/>
        <v>3</v>
      </c>
      <c r="AX86" s="161">
        <f t="shared" si="105"/>
        <v>6</v>
      </c>
      <c r="AY86" s="161">
        <f t="shared" si="106"/>
        <v>5</v>
      </c>
      <c r="AZ86" s="161" t="str">
        <f t="shared" si="107"/>
        <v>weiß nicht</v>
      </c>
      <c r="BA86" s="162">
        <f t="shared" si="108"/>
        <v>7</v>
      </c>
    </row>
    <row r="87" spans="1:53" ht="15" thickBot="1">
      <c r="A87" s="22" t="s">
        <v>110</v>
      </c>
      <c r="B87" s="3"/>
      <c r="C87" s="3">
        <f>K85</f>
        <v>0.88492063492063489</v>
      </c>
      <c r="L87" s="129">
        <f>AVERAGE(L74:L86)</f>
        <v>6.333333333333333</v>
      </c>
      <c r="M87" s="129">
        <f t="shared" ref="M87" si="134">AVERAGE(M74:M86)</f>
        <v>6.333333333333333</v>
      </c>
      <c r="N87" s="129">
        <f t="shared" ref="N87" si="135">AVERAGE(N74:N86)</f>
        <v>6</v>
      </c>
      <c r="O87" s="129">
        <f t="shared" ref="O87" si="136">AVERAGE(O74:O86)</f>
        <v>5.833333333333333</v>
      </c>
      <c r="P87" s="129">
        <f t="shared" ref="P87" si="137">AVERAGE(P74:P86)</f>
        <v>5.5</v>
      </c>
      <c r="Q87" s="129">
        <f t="shared" ref="Q87" si="138">AVERAGE(Q74:Q86)</f>
        <v>5.25</v>
      </c>
      <c r="R87" s="129">
        <f t="shared" ref="R87" si="139">AVERAGE(R74:R86)</f>
        <v>5</v>
      </c>
      <c r="S87" s="129">
        <f t="shared" ref="S87" si="140">AVERAGE(S74:S86)</f>
        <v>6</v>
      </c>
      <c r="V87" s="129">
        <f t="shared" ref="V87" si="141">AVERAGE(V74:V86)</f>
        <v>7</v>
      </c>
      <c r="W87" s="129">
        <f t="shared" ref="W87" si="142">AVERAGE(W74:W86)</f>
        <v>7</v>
      </c>
      <c r="X87" s="129">
        <f t="shared" ref="X87" si="143">AVERAGE(X74:X86)</f>
        <v>6</v>
      </c>
      <c r="Y87" s="129">
        <f t="shared" ref="Y87" si="144">AVERAGE(Y74:Y86)</f>
        <v>6</v>
      </c>
      <c r="Z87" s="129">
        <f t="shared" ref="Z87" si="145">AVERAGE(Z74:Z86)</f>
        <v>7</v>
      </c>
      <c r="AA87" s="129">
        <f t="shared" ref="AA87" si="146">AVERAGE(AA74:AA86)</f>
        <v>6</v>
      </c>
      <c r="AB87" s="129">
        <f t="shared" ref="AB87" si="147">AVERAGE(AB74:AB86)</f>
        <v>7</v>
      </c>
      <c r="AC87" s="129">
        <f t="shared" ref="AC87" si="148">AVERAGE(AC74:AC86)</f>
        <v>6</v>
      </c>
      <c r="AD87" s="129">
        <f t="shared" ref="AD87" si="149">AVERAGE(AD74:AD86)</f>
        <v>4.5</v>
      </c>
      <c r="AE87" s="129">
        <f t="shared" ref="AE87" si="150">AVERAGE(AE74:AE86)</f>
        <v>5.5</v>
      </c>
      <c r="AF87" s="129">
        <f t="shared" ref="AF87" si="151">AVERAGE(AF74:AF86)</f>
        <v>6</v>
      </c>
      <c r="AG87" s="129">
        <f t="shared" ref="AG87" si="152">AVERAGE(AG74:AG86)</f>
        <v>5.5</v>
      </c>
      <c r="AH87" s="129">
        <f t="shared" ref="AH87" si="153">AVERAGE(AH74:AH86)</f>
        <v>4.5</v>
      </c>
      <c r="AI87" s="129">
        <f t="shared" ref="AI87" si="154">AVERAGE(AI74:AI86)</f>
        <v>4</v>
      </c>
      <c r="AJ87" s="129">
        <f t="shared" ref="AJ87" si="155">AVERAGE(AJ74:AJ86)</f>
        <v>4.5</v>
      </c>
      <c r="AK87" s="129">
        <f t="shared" ref="AK87" si="156">AVERAGE(AK74:AK86)</f>
        <v>5</v>
      </c>
      <c r="AL87" s="164">
        <f t="shared" ref="AL87" si="157">AVERAGE(AL74:AL86)</f>
        <v>6</v>
      </c>
      <c r="AM87" s="164">
        <f t="shared" ref="AM87" si="158">AVERAGE(AM74:AM86)</f>
        <v>6.5</v>
      </c>
      <c r="AN87" s="164">
        <f t="shared" ref="AN87" si="159">AVERAGE(AN74:AN86)</f>
        <v>6</v>
      </c>
      <c r="AO87" s="164">
        <f t="shared" ref="AO87" si="160">AVERAGE(AO74:AO86)</f>
        <v>5.833333333333333</v>
      </c>
      <c r="AP87" s="164">
        <f t="shared" ref="AP87" si="161">AVERAGE(AP74:AP86)</f>
        <v>5.833333333333333</v>
      </c>
      <c r="AQ87" s="164">
        <f t="shared" ref="AQ87" si="162">AVERAGE(AQ74:AQ86)</f>
        <v>5.666666666666667</v>
      </c>
      <c r="AR87" s="164">
        <f t="shared" ref="AR87" si="163">AVERAGE(AR74:AR86)</f>
        <v>5.333333333333333</v>
      </c>
      <c r="AS87" s="164">
        <f t="shared" ref="AS87" si="164">AVERAGE(AS74:AS86)</f>
        <v>6</v>
      </c>
      <c r="AT87" s="164">
        <f t="shared" ref="AT87" si="165">AVERAGE(AT74:AT86)</f>
        <v>6</v>
      </c>
      <c r="AU87" s="164">
        <f t="shared" ref="AU87" si="166">AVERAGE(AU74:AU86)</f>
        <v>6.2857142857142856</v>
      </c>
      <c r="AV87" s="164">
        <f t="shared" ref="AV87" si="167">AVERAGE(AV74:AV86)</f>
        <v>6.1428571428571432</v>
      </c>
      <c r="AW87" s="164">
        <f t="shared" ref="AW87" si="168">AVERAGE(AW74:AW86)</f>
        <v>5.4285714285714288</v>
      </c>
      <c r="AX87" s="164">
        <f t="shared" ref="AX87" si="169">AVERAGE(AX74:AX86)</f>
        <v>5.4285714285714288</v>
      </c>
      <c r="AY87" s="164">
        <f t="shared" ref="AY87" si="170">AVERAGE(AY74:AY86)</f>
        <v>4.8</v>
      </c>
      <c r="AZ87" s="164">
        <f t="shared" ref="AZ87" si="171">AVERAGE(AZ74:AZ86)</f>
        <v>5.25</v>
      </c>
      <c r="BA87" s="164">
        <f t="shared" ref="BA87" si="172">AVERAGE(BA74:BA86)</f>
        <v>5.8571428571428568</v>
      </c>
    </row>
    <row r="88" spans="1:53" ht="15" thickBot="1">
      <c r="A88" s="87" t="s">
        <v>135</v>
      </c>
      <c r="B88" s="88"/>
      <c r="C88" s="88">
        <f>K86</f>
        <v>0.82406875431331938</v>
      </c>
      <c r="L88" s="129">
        <f>STDEV(L74:L86)</f>
        <v>0.51639777949432408</v>
      </c>
      <c r="M88" s="129">
        <f t="shared" ref="M88:S88" si="173">STDEV(M74:M86)</f>
        <v>0.51639777949432408</v>
      </c>
      <c r="N88" s="129">
        <f t="shared" si="173"/>
        <v>0.63245553203367588</v>
      </c>
      <c r="O88" s="129">
        <f t="shared" si="173"/>
        <v>0.75277265270908222</v>
      </c>
      <c r="P88" s="129">
        <f t="shared" si="173"/>
        <v>0.83666002653407556</v>
      </c>
      <c r="Q88" s="129">
        <f t="shared" si="173"/>
        <v>0.9574271077563381</v>
      </c>
      <c r="R88" s="129">
        <f t="shared" si="173"/>
        <v>0.81649658092772603</v>
      </c>
      <c r="S88" s="129">
        <f t="shared" si="173"/>
        <v>1.5491933384829668</v>
      </c>
      <c r="V88" s="129" t="e">
        <f t="shared" ref="V88:BA88" si="174">STDEV(V74:V86)</f>
        <v>#DIV/0!</v>
      </c>
      <c r="W88" s="129" t="e">
        <f t="shared" si="174"/>
        <v>#DIV/0!</v>
      </c>
      <c r="X88" s="129" t="e">
        <f t="shared" si="174"/>
        <v>#DIV/0!</v>
      </c>
      <c r="Y88" s="129" t="e">
        <f t="shared" si="174"/>
        <v>#DIV/0!</v>
      </c>
      <c r="Z88" s="129" t="e">
        <f t="shared" si="174"/>
        <v>#DIV/0!</v>
      </c>
      <c r="AA88" s="129" t="e">
        <f t="shared" si="174"/>
        <v>#DIV/0!</v>
      </c>
      <c r="AB88" s="129" t="e">
        <f t="shared" si="174"/>
        <v>#DIV/0!</v>
      </c>
      <c r="AC88" s="129" t="e">
        <f t="shared" si="174"/>
        <v>#DIV/0!</v>
      </c>
      <c r="AD88" s="129">
        <f t="shared" si="174"/>
        <v>2.1213203435596424</v>
      </c>
      <c r="AE88" s="129">
        <f t="shared" si="174"/>
        <v>0.70710678118654757</v>
      </c>
      <c r="AF88" s="129">
        <f t="shared" si="174"/>
        <v>0</v>
      </c>
      <c r="AG88" s="129">
        <f t="shared" si="174"/>
        <v>0.70710678118654757</v>
      </c>
      <c r="AH88" s="129">
        <f t="shared" si="174"/>
        <v>2.1213203435596424</v>
      </c>
      <c r="AI88" s="129">
        <f t="shared" si="174"/>
        <v>2.8284271247461903</v>
      </c>
      <c r="AJ88" s="129">
        <f t="shared" si="174"/>
        <v>2.1213203435596424</v>
      </c>
      <c r="AK88" s="129" t="e">
        <f t="shared" si="174"/>
        <v>#DIV/0!</v>
      </c>
      <c r="AL88" s="164">
        <f t="shared" si="174"/>
        <v>0.63245553203367588</v>
      </c>
      <c r="AM88" s="164">
        <f t="shared" si="174"/>
        <v>0.54772255750516607</v>
      </c>
      <c r="AN88" s="164">
        <f t="shared" si="174"/>
        <v>0.63245553203367588</v>
      </c>
      <c r="AO88" s="164">
        <f t="shared" si="174"/>
        <v>0.75277265270908222</v>
      </c>
      <c r="AP88" s="164">
        <f t="shared" si="174"/>
        <v>0.40824829046386535</v>
      </c>
      <c r="AQ88" s="164">
        <f t="shared" si="174"/>
        <v>1.0327955589886455</v>
      </c>
      <c r="AR88" s="164">
        <f t="shared" si="174"/>
        <v>0.81649658092772714</v>
      </c>
      <c r="AS88" s="164">
        <f t="shared" si="174"/>
        <v>0.70710678118654757</v>
      </c>
      <c r="AT88" s="164">
        <f t="shared" si="174"/>
        <v>1.4142135623730951</v>
      </c>
      <c r="AU88" s="164">
        <f t="shared" si="174"/>
        <v>0.75592894601845628</v>
      </c>
      <c r="AV88" s="164">
        <f t="shared" si="174"/>
        <v>0.37796447300922187</v>
      </c>
      <c r="AW88" s="164">
        <f t="shared" si="174"/>
        <v>1.2724180205607041</v>
      </c>
      <c r="AX88" s="164">
        <f t="shared" si="174"/>
        <v>1.3972762620115442</v>
      </c>
      <c r="AY88" s="164">
        <f t="shared" si="174"/>
        <v>1.6431676725154982</v>
      </c>
      <c r="AZ88" s="164">
        <f t="shared" si="174"/>
        <v>1.707825127659933</v>
      </c>
      <c r="BA88" s="164">
        <f t="shared" si="174"/>
        <v>1.4638501094228</v>
      </c>
    </row>
    <row r="89" spans="1:53" ht="15" thickBot="1">
      <c r="A89" s="123" t="s">
        <v>130</v>
      </c>
      <c r="B89" s="124"/>
    </row>
    <row r="90" spans="1:53" ht="15" thickBot="1">
      <c r="A90" s="125" t="s">
        <v>131</v>
      </c>
      <c r="B90" s="126"/>
      <c r="C90" s="126">
        <f>V90</f>
        <v>5.333333333333333</v>
      </c>
      <c r="D90" s="126">
        <f t="shared" ref="D90:D91" si="175">W90</f>
        <v>6</v>
      </c>
      <c r="E90" s="126">
        <f t="shared" ref="E90:E91" si="176">X90</f>
        <v>6</v>
      </c>
      <c r="F90" s="126">
        <f t="shared" ref="F90:F91" si="177">Y90</f>
        <v>5.666666666666667</v>
      </c>
      <c r="G90" s="126">
        <f t="shared" ref="G90:G91" si="178">Z90</f>
        <v>5.333333333333333</v>
      </c>
      <c r="H90" s="126">
        <f t="shared" ref="H90:H91" si="179">AA90</f>
        <v>4.666666666666667</v>
      </c>
      <c r="I90" s="126">
        <f t="shared" ref="I90:I91" si="180">AB90</f>
        <v>5.333333333333333</v>
      </c>
      <c r="J90" s="126">
        <f t="shared" ref="J90:J91" si="181">AC90</f>
        <v>5.5</v>
      </c>
      <c r="T90" s="132" t="s">
        <v>194</v>
      </c>
      <c r="U90" s="132"/>
      <c r="V90" s="132">
        <f>AVERAGE(V74:V86,AD74:AD86)</f>
        <v>5.333333333333333</v>
      </c>
      <c r="W90" s="132">
        <f t="shared" ref="W90" si="182">AVERAGE(W74:W86,AE74:AE86)</f>
        <v>6</v>
      </c>
      <c r="X90" s="132">
        <f t="shared" ref="X90" si="183">AVERAGE(X74:X86,AF74:AF86)</f>
        <v>6</v>
      </c>
      <c r="Y90" s="132">
        <f t="shared" ref="Y90" si="184">AVERAGE(Y74:Y86,AG74:AG86)</f>
        <v>5.666666666666667</v>
      </c>
      <c r="Z90" s="132">
        <f t="shared" ref="Z90" si="185">AVERAGE(Z74:Z86,AH74:AH86)</f>
        <v>5.333333333333333</v>
      </c>
      <c r="AA90" s="132">
        <f t="shared" ref="AA90" si="186">AVERAGE(AA74:AA86,AI74:AI86)</f>
        <v>4.666666666666667</v>
      </c>
      <c r="AB90" s="132">
        <f t="shared" ref="AB90" si="187">AVERAGE(AB74:AB86,AJ74:AJ86)</f>
        <v>5.333333333333333</v>
      </c>
      <c r="AC90" s="132">
        <f t="shared" ref="AC90" si="188">AVERAGE(AC74:AC86,AK74:AK86)</f>
        <v>5.5</v>
      </c>
    </row>
    <row r="91" spans="1:53" ht="15" thickBot="1">
      <c r="A91" s="125" t="s">
        <v>132</v>
      </c>
      <c r="B91" s="126"/>
      <c r="C91" s="126">
        <f>V91</f>
        <v>2.0816659994661335</v>
      </c>
      <c r="D91" s="126">
        <f t="shared" si="175"/>
        <v>1</v>
      </c>
      <c r="E91" s="126">
        <f t="shared" si="176"/>
        <v>0</v>
      </c>
      <c r="F91" s="126">
        <f t="shared" si="177"/>
        <v>0.57735026918962784</v>
      </c>
      <c r="G91" s="126">
        <f t="shared" si="178"/>
        <v>2.0816659994661335</v>
      </c>
      <c r="H91" s="126">
        <f t="shared" si="179"/>
        <v>2.3094010767585034</v>
      </c>
      <c r="I91" s="126">
        <f t="shared" si="180"/>
        <v>2.0816659994661335</v>
      </c>
      <c r="J91" s="126">
        <f t="shared" si="181"/>
        <v>0.70710678118654757</v>
      </c>
      <c r="T91" s="132" t="s">
        <v>195</v>
      </c>
      <c r="U91" s="132"/>
      <c r="V91" s="132">
        <f>STDEV(V74:V86,AD74:AD86)</f>
        <v>2.0816659994661335</v>
      </c>
      <c r="W91" s="132">
        <f t="shared" ref="W91" si="189">STDEV(W74:W86,AE74:AE86)</f>
        <v>1</v>
      </c>
      <c r="X91" s="132">
        <f t="shared" ref="X91" si="190">STDEV(X74:X86,AF74:AF86)</f>
        <v>0</v>
      </c>
      <c r="Y91" s="132">
        <f t="shared" ref="Y91" si="191">STDEV(Y74:Y86,AG74:AG86)</f>
        <v>0.57735026918962784</v>
      </c>
      <c r="Z91" s="132">
        <f t="shared" ref="Z91" si="192">STDEV(Z74:Z86,AH74:AH86)</f>
        <v>2.0816659994661335</v>
      </c>
      <c r="AA91" s="132">
        <f t="shared" ref="AA91" si="193">STDEV(AA74:AA86,AI74:AI86)</f>
        <v>2.3094010767585034</v>
      </c>
      <c r="AB91" s="132">
        <f t="shared" ref="AB91" si="194">STDEV(AB74:AB86,AJ74:AJ86)</f>
        <v>2.0816659994661335</v>
      </c>
      <c r="AC91" s="132">
        <f t="shared" ref="AC91" si="195">STDEV(AC74:AC86,AK74:AK86)</f>
        <v>0.70710678118654757</v>
      </c>
    </row>
    <row r="92" spans="1:53">
      <c r="A92" s="125" t="s">
        <v>109</v>
      </c>
      <c r="B92" s="126"/>
      <c r="C92" s="126">
        <f>C90/7</f>
        <v>0.76190476190476186</v>
      </c>
      <c r="D92" s="126">
        <f t="shared" ref="D92:J92" si="196">D90/7</f>
        <v>0.8571428571428571</v>
      </c>
      <c r="E92" s="126">
        <f t="shared" si="196"/>
        <v>0.8571428571428571</v>
      </c>
      <c r="F92" s="126">
        <f t="shared" si="196"/>
        <v>0.80952380952380953</v>
      </c>
      <c r="G92" s="126">
        <f t="shared" si="196"/>
        <v>0.76190476190476186</v>
      </c>
      <c r="H92" s="126">
        <f t="shared" si="196"/>
        <v>0.66666666666666674</v>
      </c>
      <c r="I92" s="126">
        <f t="shared" si="196"/>
        <v>0.76190476190476186</v>
      </c>
      <c r="J92" s="126">
        <f t="shared" si="196"/>
        <v>0.7857142857142857</v>
      </c>
    </row>
    <row r="93" spans="1:53">
      <c r="A93" s="125" t="s">
        <v>158</v>
      </c>
      <c r="B93" s="126"/>
      <c r="C93" s="126">
        <f>C92*C$2</f>
        <v>9.5238095238095233E-2</v>
      </c>
      <c r="D93" s="126">
        <f>D92*D$2</f>
        <v>3.5714285714285712E-2</v>
      </c>
      <c r="E93" s="126">
        <f>E92*E$2</f>
        <v>0.1785714285714286</v>
      </c>
      <c r="F93" s="126">
        <f t="shared" ref="F93:J93" si="197">F92*F$2</f>
        <v>0.13492063492063491</v>
      </c>
      <c r="G93" s="126">
        <f t="shared" si="197"/>
        <v>0.15873015873015875</v>
      </c>
      <c r="H93" s="126">
        <f t="shared" si="197"/>
        <v>5.5555555555555559E-2</v>
      </c>
      <c r="I93" s="126">
        <f t="shared" si="197"/>
        <v>0.12698412698412698</v>
      </c>
      <c r="J93" s="126">
        <f t="shared" si="197"/>
        <v>6.5476190476190466E-2</v>
      </c>
      <c r="K93" s="126">
        <f>SUM(C93:J93)</f>
        <v>0.85119047619047616</v>
      </c>
    </row>
    <row r="94" spans="1:53">
      <c r="A94" s="125" t="s">
        <v>193</v>
      </c>
      <c r="B94" s="126"/>
      <c r="C94" s="126">
        <f>C92*C$3</f>
        <v>9.1015209772973726E-2</v>
      </c>
      <c r="D94" s="126">
        <f t="shared" ref="D94:J94" si="198">D92*D$3</f>
        <v>8.6632249737839798E-2</v>
      </c>
      <c r="E94" s="126">
        <f t="shared" si="198"/>
        <v>0.16386625796563684</v>
      </c>
      <c r="F94" s="126">
        <f t="shared" si="198"/>
        <v>7.6701733394279978E-2</v>
      </c>
      <c r="G94" s="126">
        <f t="shared" si="198"/>
        <v>0.13103170121803662</v>
      </c>
      <c r="H94" s="126">
        <f t="shared" si="198"/>
        <v>6.90824392998306E-2</v>
      </c>
      <c r="I94" s="126">
        <f t="shared" si="198"/>
        <v>9.5641418622785065E-2</v>
      </c>
      <c r="J94" s="126">
        <f t="shared" si="198"/>
        <v>7.2610174504584443E-2</v>
      </c>
      <c r="K94" s="126">
        <f>SUM(C94:J94)</f>
        <v>0.78658118451596704</v>
      </c>
    </row>
    <row r="95" spans="1:53">
      <c r="A95" s="22" t="s">
        <v>110</v>
      </c>
      <c r="B95" s="3"/>
      <c r="C95" s="3">
        <f>K93</f>
        <v>0.85119047619047616</v>
      </c>
    </row>
    <row r="96" spans="1:53">
      <c r="A96" s="87" t="s">
        <v>135</v>
      </c>
      <c r="B96" s="88"/>
      <c r="C96" s="88">
        <f>K94</f>
        <v>0.78658118451596704</v>
      </c>
    </row>
    <row r="97" spans="1:11">
      <c r="A97" s="149" t="s">
        <v>198</v>
      </c>
    </row>
    <row r="98" spans="1:11">
      <c r="A98" s="150" t="s">
        <v>131</v>
      </c>
      <c r="B98" s="151"/>
      <c r="C98" s="151">
        <f>AL87</f>
        <v>6</v>
      </c>
      <c r="D98" s="151">
        <f t="shared" ref="D98:D99" si="199">AM87</f>
        <v>6.5</v>
      </c>
      <c r="E98" s="151">
        <f t="shared" ref="E98:E99" si="200">AN87</f>
        <v>6</v>
      </c>
      <c r="F98" s="151">
        <f t="shared" ref="F98:F99" si="201">AO87</f>
        <v>5.833333333333333</v>
      </c>
      <c r="G98" s="151">
        <f t="shared" ref="G98:G99" si="202">AP87</f>
        <v>5.833333333333333</v>
      </c>
      <c r="H98" s="151">
        <f t="shared" ref="H98:H99" si="203">AQ87</f>
        <v>5.666666666666667</v>
      </c>
      <c r="I98" s="151">
        <f t="shared" ref="I98:I99" si="204">AR87</f>
        <v>5.333333333333333</v>
      </c>
      <c r="J98" s="151">
        <f t="shared" ref="J98:J99" si="205">AS87</f>
        <v>6</v>
      </c>
    </row>
    <row r="99" spans="1:11">
      <c r="A99" s="150" t="s">
        <v>132</v>
      </c>
      <c r="B99" s="151"/>
      <c r="C99" s="151">
        <f>AL88</f>
        <v>0.63245553203367588</v>
      </c>
      <c r="D99" s="151">
        <f t="shared" si="199"/>
        <v>0.54772255750516607</v>
      </c>
      <c r="E99" s="151">
        <f t="shared" si="200"/>
        <v>0.63245553203367588</v>
      </c>
      <c r="F99" s="151">
        <f t="shared" si="201"/>
        <v>0.75277265270908222</v>
      </c>
      <c r="G99" s="151">
        <f t="shared" si="202"/>
        <v>0.40824829046386535</v>
      </c>
      <c r="H99" s="151">
        <f t="shared" si="203"/>
        <v>1.0327955589886455</v>
      </c>
      <c r="I99" s="151">
        <f t="shared" si="204"/>
        <v>0.81649658092772714</v>
      </c>
      <c r="J99" s="151">
        <f t="shared" si="205"/>
        <v>0.70710678118654757</v>
      </c>
    </row>
    <row r="100" spans="1:11">
      <c r="A100" s="150" t="s">
        <v>109</v>
      </c>
      <c r="B100" s="151"/>
      <c r="C100" s="151">
        <f>C98/7</f>
        <v>0.8571428571428571</v>
      </c>
      <c r="D100" s="151">
        <f t="shared" ref="D100:J100" si="206">D98/7</f>
        <v>0.9285714285714286</v>
      </c>
      <c r="E100" s="151">
        <f t="shared" si="206"/>
        <v>0.8571428571428571</v>
      </c>
      <c r="F100" s="151">
        <f t="shared" si="206"/>
        <v>0.83333333333333326</v>
      </c>
      <c r="G100" s="151">
        <f t="shared" si="206"/>
        <v>0.83333333333333326</v>
      </c>
      <c r="H100" s="151">
        <f t="shared" si="206"/>
        <v>0.80952380952380953</v>
      </c>
      <c r="I100" s="151">
        <f t="shared" si="206"/>
        <v>0.76190476190476186</v>
      </c>
      <c r="J100" s="151">
        <f t="shared" si="206"/>
        <v>0.8571428571428571</v>
      </c>
    </row>
    <row r="101" spans="1:11">
      <c r="A101" s="150" t="s">
        <v>158</v>
      </c>
      <c r="B101" s="151"/>
      <c r="C101" s="151">
        <f t="shared" ref="C101:J101" si="207">C100*D$2</f>
        <v>3.5714285714285712E-2</v>
      </c>
      <c r="D101" s="151">
        <f t="shared" si="207"/>
        <v>0.19345238095238099</v>
      </c>
      <c r="E101" s="151">
        <f t="shared" si="207"/>
        <v>0.14285714285714285</v>
      </c>
      <c r="F101" s="151">
        <f t="shared" si="207"/>
        <v>0.17361111111111113</v>
      </c>
      <c r="G101" s="151">
        <f t="shared" si="207"/>
        <v>6.9444444444444434E-2</v>
      </c>
      <c r="H101" s="151">
        <f t="shared" si="207"/>
        <v>0.13492063492063491</v>
      </c>
      <c r="I101" s="151">
        <f t="shared" si="207"/>
        <v>6.3492063492063489E-2</v>
      </c>
      <c r="J101" s="151">
        <f t="shared" si="207"/>
        <v>0</v>
      </c>
      <c r="K101" s="151">
        <f>SUM(C101:J101)</f>
        <v>0.81349206349206349</v>
      </c>
    </row>
    <row r="102" spans="1:11">
      <c r="A102" s="150" t="s">
        <v>193</v>
      </c>
      <c r="B102" s="151"/>
      <c r="C102" s="151">
        <f t="shared" ref="C102:J102" si="208">C100*D$3</f>
        <v>8.6632249737839798E-2</v>
      </c>
      <c r="D102" s="151">
        <f t="shared" si="208"/>
        <v>0.17752177946277325</v>
      </c>
      <c r="E102" s="151">
        <f t="shared" si="208"/>
        <v>8.1213600064531738E-2</v>
      </c>
      <c r="F102" s="151">
        <f t="shared" si="208"/>
        <v>0.14331592320722755</v>
      </c>
      <c r="G102" s="151">
        <f t="shared" si="208"/>
        <v>8.6353049124788236E-2</v>
      </c>
      <c r="H102" s="151">
        <f t="shared" si="208"/>
        <v>0.10161900728670914</v>
      </c>
      <c r="I102" s="151">
        <f t="shared" si="208"/>
        <v>7.04098661862637E-2</v>
      </c>
      <c r="J102" s="151">
        <f t="shared" si="208"/>
        <v>0</v>
      </c>
      <c r="K102" s="151">
        <f>SUM(C102:J102)</f>
        <v>0.74706547507013332</v>
      </c>
    </row>
    <row r="103" spans="1:11">
      <c r="A103" s="22" t="s">
        <v>110</v>
      </c>
      <c r="B103" s="3"/>
      <c r="C103" s="3">
        <f>K101</f>
        <v>0.81349206349206349</v>
      </c>
    </row>
    <row r="104" spans="1:11">
      <c r="A104" s="87" t="s">
        <v>135</v>
      </c>
      <c r="B104" s="88"/>
      <c r="C104" s="88">
        <f>K102</f>
        <v>0.74706547507013332</v>
      </c>
    </row>
    <row r="105" spans="1:11">
      <c r="A105" s="149" t="s">
        <v>250</v>
      </c>
    </row>
    <row r="106" spans="1:11">
      <c r="A106" s="150" t="s">
        <v>131</v>
      </c>
      <c r="B106" s="151"/>
      <c r="C106" s="151">
        <f>AT87</f>
        <v>6</v>
      </c>
      <c r="D106" s="151">
        <f t="shared" ref="D106:D107" si="209">AU87</f>
        <v>6.2857142857142856</v>
      </c>
      <c r="E106" s="151">
        <f t="shared" ref="E106:E107" si="210">AV87</f>
        <v>6.1428571428571432</v>
      </c>
      <c r="F106" s="151">
        <f t="shared" ref="F106:F107" si="211">AW87</f>
        <v>5.4285714285714288</v>
      </c>
      <c r="G106" s="151">
        <f t="shared" ref="G106:G107" si="212">AX87</f>
        <v>5.4285714285714288</v>
      </c>
      <c r="H106" s="151">
        <f t="shared" ref="H106:H107" si="213">AY87</f>
        <v>4.8</v>
      </c>
      <c r="I106" s="151">
        <f t="shared" ref="I106:I107" si="214">AZ87</f>
        <v>5.25</v>
      </c>
      <c r="J106" s="151">
        <f t="shared" ref="J106:J107" si="215">BA87</f>
        <v>5.8571428571428568</v>
      </c>
    </row>
    <row r="107" spans="1:11">
      <c r="A107" s="150" t="s">
        <v>132</v>
      </c>
      <c r="B107" s="151"/>
      <c r="C107" s="151">
        <f>AT88</f>
        <v>1.4142135623730951</v>
      </c>
      <c r="D107" s="151">
        <f t="shared" si="209"/>
        <v>0.75592894601845628</v>
      </c>
      <c r="E107" s="151">
        <f t="shared" si="210"/>
        <v>0.37796447300922187</v>
      </c>
      <c r="F107" s="151">
        <f t="shared" si="211"/>
        <v>1.2724180205607041</v>
      </c>
      <c r="G107" s="151">
        <f t="shared" si="212"/>
        <v>1.3972762620115442</v>
      </c>
      <c r="H107" s="151">
        <f t="shared" si="213"/>
        <v>1.6431676725154982</v>
      </c>
      <c r="I107" s="151">
        <f t="shared" si="214"/>
        <v>1.707825127659933</v>
      </c>
      <c r="J107" s="151">
        <f t="shared" si="215"/>
        <v>1.4638501094228</v>
      </c>
    </row>
    <row r="108" spans="1:11">
      <c r="A108" s="150" t="s">
        <v>109</v>
      </c>
      <c r="B108" s="151"/>
      <c r="C108" s="151">
        <f>C106/7</f>
        <v>0.8571428571428571</v>
      </c>
      <c r="D108" s="151">
        <f t="shared" ref="D108:J108" si="216">D106/7</f>
        <v>0.89795918367346939</v>
      </c>
      <c r="E108" s="151">
        <f t="shared" si="216"/>
        <v>0.87755102040816335</v>
      </c>
      <c r="F108" s="151">
        <f t="shared" si="216"/>
        <v>0.77551020408163274</v>
      </c>
      <c r="G108" s="151">
        <f t="shared" si="216"/>
        <v>0.77551020408163274</v>
      </c>
      <c r="H108" s="151">
        <f t="shared" si="216"/>
        <v>0.68571428571428572</v>
      </c>
      <c r="I108" s="151">
        <f t="shared" si="216"/>
        <v>0.75</v>
      </c>
      <c r="J108" s="151">
        <f t="shared" si="216"/>
        <v>0.83673469387755095</v>
      </c>
    </row>
    <row r="109" spans="1:11">
      <c r="A109" s="150" t="s">
        <v>158</v>
      </c>
      <c r="B109" s="151"/>
      <c r="C109" s="151">
        <f t="shared" ref="C109:J109" si="217">C108*D$2</f>
        <v>3.5714285714285712E-2</v>
      </c>
      <c r="D109" s="151">
        <f t="shared" si="217"/>
        <v>0.18707482993197283</v>
      </c>
      <c r="E109" s="151">
        <f t="shared" si="217"/>
        <v>0.14625850340136054</v>
      </c>
      <c r="F109" s="151">
        <f t="shared" si="217"/>
        <v>0.16156462585034018</v>
      </c>
      <c r="G109" s="151">
        <f t="shared" si="217"/>
        <v>6.4625850340136057E-2</v>
      </c>
      <c r="H109" s="151">
        <f t="shared" si="217"/>
        <v>0.11428571428571428</v>
      </c>
      <c r="I109" s="151">
        <f t="shared" si="217"/>
        <v>6.25E-2</v>
      </c>
      <c r="J109" s="151">
        <f t="shared" si="217"/>
        <v>0</v>
      </c>
      <c r="K109" s="151">
        <f>SUM(C109:J109)</f>
        <v>0.77202380952380956</v>
      </c>
    </row>
    <row r="110" spans="1:11">
      <c r="A110" s="150" t="s">
        <v>193</v>
      </c>
      <c r="B110" s="151"/>
      <c r="C110" s="151">
        <f t="shared" ref="C110:J110" si="218">C108*D$3</f>
        <v>8.6632249737839798E-2</v>
      </c>
      <c r="D110" s="151">
        <f t="shared" si="218"/>
        <v>0.17166941310685765</v>
      </c>
      <c r="E110" s="151">
        <f t="shared" si="218"/>
        <v>8.3147257208925365E-2</v>
      </c>
      <c r="F110" s="151">
        <f t="shared" si="218"/>
        <v>0.13337155302550158</v>
      </c>
      <c r="G110" s="151">
        <f t="shared" si="218"/>
        <v>8.0361204899802946E-2</v>
      </c>
      <c r="H110" s="151">
        <f t="shared" si="218"/>
        <v>8.6077276760506569E-2</v>
      </c>
      <c r="I110" s="151">
        <f t="shared" si="218"/>
        <v>6.9309712027103343E-2</v>
      </c>
      <c r="J110" s="151">
        <f t="shared" si="218"/>
        <v>0</v>
      </c>
      <c r="K110" s="151">
        <f>SUM(C110:J110)</f>
        <v>0.71056866676653729</v>
      </c>
    </row>
    <row r="111" spans="1:11">
      <c r="A111" s="22" t="s">
        <v>110</v>
      </c>
      <c r="B111" s="3"/>
      <c r="C111" s="3">
        <f>K109</f>
        <v>0.77202380952380956</v>
      </c>
    </row>
  </sheetData>
  <sheetCalcPr fullCalcOnLoad="1"/>
  <phoneticPr fontId="4" type="noConversion"/>
  <pageMargins left="0.7" right="0.7" top="0.78740157499999996" bottom="0.78740157499999996"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8</vt:i4>
      </vt:variant>
    </vt:vector>
  </HeadingPairs>
  <TitlesOfParts>
    <vt:vector size="8" baseType="lpstr">
      <vt:lpstr>Gewichte</vt:lpstr>
      <vt:lpstr>Gesamtergebnis</vt:lpstr>
      <vt:lpstr>Kriterienanalyse+allData</vt:lpstr>
      <vt:lpstr>DHR</vt:lpstr>
      <vt:lpstr>MOL</vt:lpstr>
      <vt:lpstr>TPC</vt:lpstr>
      <vt:lpstr>Center</vt:lpstr>
      <vt:lpstr>Klima</vt:lpstr>
    </vt:vector>
  </TitlesOfParts>
  <Company>TU Wien - Studentenversion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Kathi Vogt</cp:lastModifiedBy>
  <cp:lastPrinted>2010-03-05T08:09:31Z</cp:lastPrinted>
  <dcterms:created xsi:type="dcterms:W3CDTF">2010-02-25T15:02:30Z</dcterms:created>
  <dcterms:modified xsi:type="dcterms:W3CDTF">2010-03-05T11:36:41Z</dcterms:modified>
</cp:coreProperties>
</file>